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emf" ContentType="image/x-emf"/>
  <Default Extension="xml" ContentType="application/vnd.openxmlformats-officedocument.drawing+xml"/>
  <Default Extension="docx" ContentType="application/vnd.openxmlformats-officedocument.wordprocessingml.document"/>
  <Default Extension="vml" ContentType="application/vnd.openxmlformats-officedocument.vmlDrawi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customXml/item1.xml" ContentType="application/xml"/>
  <Override PartName="/customXml/itemProps2.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3.xml" ContentType="applicatio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yanda\Desktop\BSC DRAFT BUDGET 2021\SUBMISSION 31 MARCH 2020\"/>
    </mc:Choice>
  </mc:AlternateContent>
  <bookViews>
    <workbookView xWindow="0" yWindow="0" windowWidth="20490" windowHeight="7935" tabRatio="687" firstSheet="2" activeTab="2"/>
  </bookViews>
  <sheets>
    <sheet name="Financial Plan" sheetId="1" r:id="rId1"/>
    <sheet name="Fleet Management Plan" sheetId="11" r:id="rId2"/>
    <sheet name="Financial Impact" sheetId="3" r:id="rId3"/>
    <sheet name="Table A4_B4" sheetId="5" r:id="rId4"/>
    <sheet name="Table A5_B5" sheetId="6" r:id="rId5"/>
    <sheet name="Table A6_B6" sheetId="7" r:id="rId6"/>
    <sheet name="Table A7_B7" sheetId="8" r:id="rId7"/>
    <sheet name="Table A8_B8" sheetId="9" r:id="rId8"/>
    <sheet name="Calc.other working capital" sheetId="12" r:id="rId9"/>
  </sheets>
  <definedNames>
    <definedName name="OLE_LINK1" localSheetId="1">'Fleet Management Plan'!$A$1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9" l="1"/>
  <c r="E16" i="9"/>
  <c r="C18" i="12"/>
  <c r="D18" i="12"/>
  <c r="E18" i="12"/>
  <c r="E20" i="12" s="1"/>
  <c r="F18" i="12"/>
  <c r="G18" i="12"/>
  <c r="H18" i="12"/>
  <c r="I18" i="12"/>
  <c r="J18" i="12"/>
  <c r="K18" i="12"/>
  <c r="C16" i="12"/>
  <c r="D16" i="12"/>
  <c r="E16" i="12"/>
  <c r="F16" i="12"/>
  <c r="G16" i="12"/>
  <c r="H16" i="12"/>
  <c r="I16" i="12"/>
  <c r="J16" i="12"/>
  <c r="K16" i="12"/>
  <c r="B16" i="12"/>
  <c r="B18" i="12"/>
  <c r="B20" i="12" s="1"/>
  <c r="C20" i="12"/>
  <c r="D20" i="12"/>
  <c r="I20" i="12"/>
  <c r="G20" i="12"/>
  <c r="H20" i="12"/>
  <c r="K20" i="12"/>
  <c r="F8" i="7"/>
  <c r="G8" i="7"/>
  <c r="H8" i="7"/>
  <c r="I8" i="7"/>
  <c r="J8" i="7"/>
  <c r="K8" i="7"/>
  <c r="E8" i="7"/>
  <c r="E11" i="7"/>
  <c r="F11" i="7" s="1"/>
  <c r="G11" i="7" s="1"/>
  <c r="H11" i="7" s="1"/>
  <c r="I11" i="7" s="1"/>
  <c r="J11" i="7" s="1"/>
  <c r="K11" i="7" s="1"/>
  <c r="E41" i="7"/>
  <c r="F41" i="7" s="1"/>
  <c r="G41" i="7" s="1"/>
  <c r="H41" i="7" s="1"/>
  <c r="I41" i="7" s="1"/>
  <c r="J41" i="7" s="1"/>
  <c r="E40" i="7"/>
  <c r="F40" i="7" s="1"/>
  <c r="G40" i="7" s="1"/>
  <c r="H40" i="7" s="1"/>
  <c r="I40" i="7" s="1"/>
  <c r="J40" i="7" s="1"/>
  <c r="C36" i="7"/>
  <c r="D36" i="7"/>
  <c r="E36" i="7"/>
  <c r="F36" i="7"/>
  <c r="G36" i="7"/>
  <c r="H36" i="7"/>
  <c r="I36" i="7"/>
  <c r="J36" i="7"/>
  <c r="B36" i="7"/>
  <c r="E35" i="7"/>
  <c r="F35" i="7" s="1"/>
  <c r="G35" i="7" s="1"/>
  <c r="H35" i="7" s="1"/>
  <c r="I35" i="7" s="1"/>
  <c r="J35" i="7" s="1"/>
  <c r="K35" i="7" s="1"/>
  <c r="K34" i="7"/>
  <c r="E33" i="7"/>
  <c r="F33" i="7" s="1"/>
  <c r="G33" i="7" s="1"/>
  <c r="H33" i="7" s="1"/>
  <c r="I33" i="7" s="1"/>
  <c r="J33" i="7" s="1"/>
  <c r="K33" i="7" s="1"/>
  <c r="E25" i="7"/>
  <c r="F25" i="7" s="1"/>
  <c r="G25" i="7" s="1"/>
  <c r="H25" i="7" s="1"/>
  <c r="I25" i="7" s="1"/>
  <c r="J25" i="7" s="1"/>
  <c r="K25" i="7" s="1"/>
  <c r="E24" i="7"/>
  <c r="F24" i="7" s="1"/>
  <c r="G24" i="7" s="1"/>
  <c r="H24" i="7" s="1"/>
  <c r="I24" i="7" s="1"/>
  <c r="J24" i="7" s="1"/>
  <c r="K24" i="7" s="1"/>
  <c r="E21" i="7"/>
  <c r="F21" i="7" s="1"/>
  <c r="G21" i="7" s="1"/>
  <c r="H21" i="7" s="1"/>
  <c r="I21" i="7" s="1"/>
  <c r="J21" i="7" s="1"/>
  <c r="K21" i="7" s="1"/>
  <c r="E17" i="7"/>
  <c r="F17" i="7" s="1"/>
  <c r="G17" i="7" s="1"/>
  <c r="H17" i="7" s="1"/>
  <c r="I17" i="7" s="1"/>
  <c r="J17" i="7" s="1"/>
  <c r="K17" i="7" s="1"/>
  <c r="E13" i="7"/>
  <c r="F13" i="7" s="1"/>
  <c r="G13" i="7" s="1"/>
  <c r="H13" i="7" s="1"/>
  <c r="I13" i="7" s="1"/>
  <c r="J13" i="7" s="1"/>
  <c r="K13" i="7" s="1"/>
  <c r="E10" i="7"/>
  <c r="F10" i="7" s="1"/>
  <c r="G10" i="7" s="1"/>
  <c r="H10" i="7" s="1"/>
  <c r="I10" i="7" s="1"/>
  <c r="J10" i="7" s="1"/>
  <c r="K10" i="7" s="1"/>
  <c r="J20" i="12" l="1"/>
  <c r="F20" i="12"/>
  <c r="D20" i="9" l="1"/>
  <c r="E17" i="9"/>
  <c r="F17" i="9" s="1"/>
  <c r="G17" i="9" s="1"/>
  <c r="H17" i="9" s="1"/>
  <c r="I17" i="9" s="1"/>
  <c r="J17" i="9" s="1"/>
  <c r="K17" i="9" s="1"/>
  <c r="F15" i="9"/>
  <c r="G15" i="9" s="1"/>
  <c r="H15" i="9" s="1"/>
  <c r="I15" i="9" s="1"/>
  <c r="J15" i="9" s="1"/>
  <c r="K15" i="9" s="1"/>
  <c r="E15" i="9"/>
  <c r="E7" i="9"/>
  <c r="E20" i="9" l="1"/>
  <c r="E21" i="9" s="1"/>
  <c r="F20" i="9"/>
  <c r="F21" i="9" s="1"/>
  <c r="F38" i="8" l="1"/>
  <c r="G38" i="8"/>
  <c r="H38" i="8"/>
  <c r="I38" i="8"/>
  <c r="J38" i="8"/>
  <c r="K38" i="8"/>
  <c r="E38" i="8"/>
  <c r="E35" i="8"/>
  <c r="F35" i="8" s="1"/>
  <c r="G35" i="8" s="1"/>
  <c r="H35" i="8" s="1"/>
  <c r="I35" i="8" s="1"/>
  <c r="J35" i="8" s="1"/>
  <c r="K35" i="8" s="1"/>
  <c r="E28" i="8"/>
  <c r="F28" i="8" s="1"/>
  <c r="G28" i="8" s="1"/>
  <c r="H28" i="8" s="1"/>
  <c r="I28" i="8" s="1"/>
  <c r="J28" i="8" s="1"/>
  <c r="K28" i="8" s="1"/>
  <c r="E10" i="8"/>
  <c r="F10" i="8" s="1"/>
  <c r="G10" i="8" s="1"/>
  <c r="H10" i="8" s="1"/>
  <c r="I10" i="8" s="1"/>
  <c r="J10" i="8" s="1"/>
  <c r="K10" i="8" s="1"/>
  <c r="E11" i="8"/>
  <c r="F11" i="8" s="1"/>
  <c r="G11" i="8" s="1"/>
  <c r="H11" i="8" s="1"/>
  <c r="I11" i="8" s="1"/>
  <c r="J11" i="8" s="1"/>
  <c r="K11" i="8" s="1"/>
  <c r="E12" i="8"/>
  <c r="F12" i="8"/>
  <c r="G12" i="8" s="1"/>
  <c r="H12" i="8" s="1"/>
  <c r="I12" i="8" s="1"/>
  <c r="J12" i="8" s="1"/>
  <c r="K12" i="8" s="1"/>
  <c r="E13" i="8"/>
  <c r="F13" i="8"/>
  <c r="G13" i="8"/>
  <c r="H13" i="8" s="1"/>
  <c r="I13" i="8" s="1"/>
  <c r="J13" i="8" s="1"/>
  <c r="K13" i="8" s="1"/>
  <c r="E16" i="8"/>
  <c r="F16" i="8"/>
  <c r="G16" i="8" s="1"/>
  <c r="H16" i="8" s="1"/>
  <c r="I16" i="8" s="1"/>
  <c r="J16" i="8" s="1"/>
  <c r="K16" i="8" s="1"/>
  <c r="F9" i="8"/>
  <c r="G9" i="8" s="1"/>
  <c r="H9" i="8" s="1"/>
  <c r="I9" i="8" s="1"/>
  <c r="J9" i="8" s="1"/>
  <c r="K9" i="8" s="1"/>
  <c r="E9" i="8"/>
  <c r="C19" i="8"/>
  <c r="D19" i="8"/>
  <c r="B19" i="8"/>
  <c r="C29" i="8"/>
  <c r="D29" i="8"/>
  <c r="B29" i="8"/>
  <c r="B26" i="7"/>
  <c r="C42" i="7"/>
  <c r="D42" i="7"/>
  <c r="B42" i="7"/>
  <c r="C26" i="7"/>
  <c r="D26" i="7"/>
  <c r="C14" i="7"/>
  <c r="D14" i="7"/>
  <c r="B14" i="7"/>
  <c r="B27" i="7" s="1"/>
  <c r="F30" i="6"/>
  <c r="G30" i="6" s="1"/>
  <c r="H30" i="6" s="1"/>
  <c r="I30" i="6" s="1"/>
  <c r="J30" i="6" s="1"/>
  <c r="K30" i="6" s="1"/>
  <c r="E30" i="6"/>
  <c r="F23" i="6"/>
  <c r="G23" i="6" s="1"/>
  <c r="H23" i="6" s="1"/>
  <c r="I23" i="6" s="1"/>
  <c r="J23" i="6" s="1"/>
  <c r="K23" i="6" s="1"/>
  <c r="E23" i="6"/>
  <c r="E27" i="5"/>
  <c r="F27" i="5" s="1"/>
  <c r="G27" i="5" s="1"/>
  <c r="H27" i="5" s="1"/>
  <c r="I27" i="5" s="1"/>
  <c r="J27" i="5" s="1"/>
  <c r="K27" i="5" s="1"/>
  <c r="E28" i="5"/>
  <c r="F28" i="5" s="1"/>
  <c r="G28" i="5" s="1"/>
  <c r="H28" i="5" s="1"/>
  <c r="I28" i="5" s="1"/>
  <c r="J28" i="5" s="1"/>
  <c r="K28" i="5" s="1"/>
  <c r="E29" i="5"/>
  <c r="F29" i="5"/>
  <c r="G29" i="5" s="1"/>
  <c r="H29" i="5" s="1"/>
  <c r="I29" i="5" s="1"/>
  <c r="J29" i="5" s="1"/>
  <c r="K29" i="5" s="1"/>
  <c r="E30" i="5"/>
  <c r="F30" i="5" s="1"/>
  <c r="G30" i="5" s="1"/>
  <c r="H30" i="5" s="1"/>
  <c r="I30" i="5" s="1"/>
  <c r="J30" i="5" s="1"/>
  <c r="K30" i="5" s="1"/>
  <c r="E31" i="5"/>
  <c r="F31" i="5"/>
  <c r="G31" i="5" s="1"/>
  <c r="H31" i="5" s="1"/>
  <c r="I31" i="5" s="1"/>
  <c r="J31" i="5" s="1"/>
  <c r="K31" i="5" s="1"/>
  <c r="E32" i="5"/>
  <c r="F32" i="5" s="1"/>
  <c r="G32" i="5" s="1"/>
  <c r="H32" i="5" s="1"/>
  <c r="I32" i="5" s="1"/>
  <c r="J32" i="5" s="1"/>
  <c r="K32" i="5" s="1"/>
  <c r="E33" i="5"/>
  <c r="F33" i="5"/>
  <c r="G33" i="5" s="1"/>
  <c r="H33" i="5" s="1"/>
  <c r="I33" i="5" s="1"/>
  <c r="J33" i="5" s="1"/>
  <c r="K33" i="5" s="1"/>
  <c r="E34" i="5"/>
  <c r="F34" i="5" s="1"/>
  <c r="G34" i="5" s="1"/>
  <c r="H34" i="5" s="1"/>
  <c r="I34" i="5" s="1"/>
  <c r="J34" i="5" s="1"/>
  <c r="K34" i="5" s="1"/>
  <c r="E35" i="5"/>
  <c r="F35" i="5"/>
  <c r="G35" i="5" s="1"/>
  <c r="H35" i="5" s="1"/>
  <c r="I35" i="5" s="1"/>
  <c r="J35" i="5" s="1"/>
  <c r="K35" i="5" s="1"/>
  <c r="F26" i="5"/>
  <c r="G26" i="5" s="1"/>
  <c r="H26" i="5" s="1"/>
  <c r="I26" i="5" s="1"/>
  <c r="J26" i="5" s="1"/>
  <c r="K26" i="5" s="1"/>
  <c r="E26" i="5"/>
  <c r="E10" i="5"/>
  <c r="F10" i="5" s="1"/>
  <c r="G10" i="5" s="1"/>
  <c r="H10" i="5" s="1"/>
  <c r="I10" i="5" s="1"/>
  <c r="J10" i="5" s="1"/>
  <c r="K10" i="5" s="1"/>
  <c r="E11" i="5"/>
  <c r="F11" i="5" s="1"/>
  <c r="G11" i="5" s="1"/>
  <c r="H11" i="5" s="1"/>
  <c r="I11" i="5" s="1"/>
  <c r="J11" i="5" s="1"/>
  <c r="K11" i="5" s="1"/>
  <c r="E12" i="5"/>
  <c r="F12" i="5"/>
  <c r="G12" i="5" s="1"/>
  <c r="H12" i="5" s="1"/>
  <c r="I12" i="5" s="1"/>
  <c r="J12" i="5" s="1"/>
  <c r="K12" i="5" s="1"/>
  <c r="E13" i="5"/>
  <c r="F13" i="5" s="1"/>
  <c r="G13" i="5" s="1"/>
  <c r="H13" i="5" s="1"/>
  <c r="I13" i="5" s="1"/>
  <c r="J13" i="5" s="1"/>
  <c r="K13" i="5" s="1"/>
  <c r="E14" i="5"/>
  <c r="F14" i="5"/>
  <c r="G14" i="5" s="1"/>
  <c r="H14" i="5" s="1"/>
  <c r="I14" i="5" s="1"/>
  <c r="J14" i="5" s="1"/>
  <c r="K14" i="5" s="1"/>
  <c r="E15" i="5"/>
  <c r="F15" i="5" s="1"/>
  <c r="G15" i="5" s="1"/>
  <c r="H15" i="5" s="1"/>
  <c r="I15" i="5" s="1"/>
  <c r="J15" i="5" s="1"/>
  <c r="K15" i="5" s="1"/>
  <c r="E16" i="5"/>
  <c r="F16" i="5"/>
  <c r="G16" i="5" s="1"/>
  <c r="H16" i="5" s="1"/>
  <c r="I16" i="5" s="1"/>
  <c r="J16" i="5" s="1"/>
  <c r="K16" i="5" s="1"/>
  <c r="E17" i="5"/>
  <c r="F17" i="5" s="1"/>
  <c r="G17" i="5" s="1"/>
  <c r="H17" i="5" s="1"/>
  <c r="I17" i="5" s="1"/>
  <c r="J17" i="5" s="1"/>
  <c r="K17" i="5" s="1"/>
  <c r="E18" i="5"/>
  <c r="F18" i="5"/>
  <c r="G18" i="5" s="1"/>
  <c r="H18" i="5" s="1"/>
  <c r="I18" i="5" s="1"/>
  <c r="J18" i="5" s="1"/>
  <c r="K18" i="5" s="1"/>
  <c r="E19" i="5"/>
  <c r="F19" i="5" s="1"/>
  <c r="G19" i="5" s="1"/>
  <c r="H19" i="5" s="1"/>
  <c r="I19" i="5" s="1"/>
  <c r="J19" i="5" s="1"/>
  <c r="K19" i="5" s="1"/>
  <c r="E20" i="5"/>
  <c r="F20" i="5"/>
  <c r="G20" i="5" s="1"/>
  <c r="H20" i="5" s="1"/>
  <c r="I20" i="5" s="1"/>
  <c r="J20" i="5" s="1"/>
  <c r="K20" i="5" s="1"/>
  <c r="E21" i="5"/>
  <c r="F21" i="5" s="1"/>
  <c r="G21" i="5" s="1"/>
  <c r="H21" i="5" s="1"/>
  <c r="I21" i="5" s="1"/>
  <c r="J21" i="5" s="1"/>
  <c r="K21" i="5" s="1"/>
  <c r="E22" i="5"/>
  <c r="F22" i="5"/>
  <c r="G22" i="5" s="1"/>
  <c r="H22" i="5" s="1"/>
  <c r="I22" i="5" s="1"/>
  <c r="J22" i="5" s="1"/>
  <c r="K22" i="5" s="1"/>
  <c r="J9" i="5"/>
  <c r="K9" i="5" s="1"/>
  <c r="F9" i="5"/>
  <c r="G9" i="5" s="1"/>
  <c r="H9" i="5" s="1"/>
  <c r="I9" i="5" s="1"/>
  <c r="E9" i="5"/>
  <c r="B44" i="7" l="1"/>
  <c r="D27" i="7"/>
  <c r="D44" i="7" s="1"/>
  <c r="C27" i="7"/>
  <c r="C44" i="7" s="1"/>
  <c r="F23" i="3"/>
  <c r="G23" i="3"/>
  <c r="H8" i="3" l="1"/>
  <c r="I8" i="3" s="1"/>
  <c r="J8" i="3" s="1"/>
  <c r="K8" i="3" s="1"/>
  <c r="L8" i="3" s="1"/>
  <c r="M8" i="3" s="1"/>
  <c r="N8" i="3" s="1"/>
  <c r="O8" i="3" s="1"/>
  <c r="P8" i="3" s="1"/>
  <c r="Q8" i="3" s="1"/>
  <c r="G8" i="3"/>
  <c r="H7" i="3"/>
  <c r="H6" i="3"/>
  <c r="H11" i="3" l="1"/>
  <c r="I11" i="3" s="1"/>
  <c r="J11" i="3" s="1"/>
  <c r="K11" i="3" s="1"/>
  <c r="L11" i="3" s="1"/>
  <c r="M11" i="3" s="1"/>
  <c r="N11" i="3" s="1"/>
  <c r="O11" i="3" s="1"/>
  <c r="P11" i="3" s="1"/>
  <c r="Q11" i="3" s="1"/>
  <c r="H15" i="3"/>
  <c r="I15" i="3" s="1"/>
  <c r="J15" i="3" s="1"/>
  <c r="K15" i="3" s="1"/>
  <c r="L15" i="3" s="1"/>
  <c r="M15" i="3" s="1"/>
  <c r="N15" i="3" s="1"/>
  <c r="O15" i="3" s="1"/>
  <c r="P15" i="3" s="1"/>
  <c r="Q15" i="3" s="1"/>
  <c r="H17" i="3"/>
  <c r="I17" i="3" s="1"/>
  <c r="J17" i="3" s="1"/>
  <c r="K17" i="3" s="1"/>
  <c r="L17" i="3" s="1"/>
  <c r="M17" i="3" s="1"/>
  <c r="N17" i="3" s="1"/>
  <c r="O17" i="3" s="1"/>
  <c r="P17" i="3" s="1"/>
  <c r="Q17" i="3" s="1"/>
  <c r="H19" i="3"/>
  <c r="I19" i="3" s="1"/>
  <c r="J19" i="3" s="1"/>
  <c r="K19" i="3" s="1"/>
  <c r="L19" i="3" s="1"/>
  <c r="M19" i="3" s="1"/>
  <c r="N19" i="3" s="1"/>
  <c r="O19" i="3" s="1"/>
  <c r="P19" i="3" s="1"/>
  <c r="Q19" i="3" s="1"/>
  <c r="H20" i="3" l="1"/>
  <c r="I20" i="3" s="1"/>
  <c r="J20" i="3" s="1"/>
  <c r="K20" i="3" s="1"/>
  <c r="L20" i="3" s="1"/>
  <c r="M20" i="3" s="1"/>
  <c r="N20" i="3" s="1"/>
  <c r="O20" i="3" s="1"/>
  <c r="P20" i="3" s="1"/>
  <c r="Q20" i="3" s="1"/>
  <c r="H18" i="3"/>
  <c r="H16" i="3"/>
  <c r="I16" i="3" s="1"/>
  <c r="J16" i="3" s="1"/>
  <c r="K16" i="3" s="1"/>
  <c r="L16" i="3" s="1"/>
  <c r="M16" i="3" s="1"/>
  <c r="N16" i="3" s="1"/>
  <c r="O16" i="3" s="1"/>
  <c r="P16" i="3" s="1"/>
  <c r="Q16" i="3" s="1"/>
  <c r="H14" i="3"/>
  <c r="I14" i="3" s="1"/>
  <c r="J14" i="3" s="1"/>
  <c r="K14" i="3" s="1"/>
  <c r="L14" i="3" s="1"/>
  <c r="M14" i="3" s="1"/>
  <c r="N14" i="3" s="1"/>
  <c r="O14" i="3" s="1"/>
  <c r="P14" i="3" s="1"/>
  <c r="Q14" i="3" s="1"/>
  <c r="H13" i="3"/>
  <c r="I13" i="3" s="1"/>
  <c r="J13" i="3" s="1"/>
  <c r="K13" i="3" s="1"/>
  <c r="L13" i="3" s="1"/>
  <c r="M13" i="3" s="1"/>
  <c r="N13" i="3" s="1"/>
  <c r="O13" i="3" s="1"/>
  <c r="P13" i="3" s="1"/>
  <c r="Q13" i="3" s="1"/>
  <c r="H12" i="3"/>
  <c r="I12" i="3" s="1"/>
  <c r="J12" i="3" s="1"/>
  <c r="K12" i="3" s="1"/>
  <c r="L12" i="3" s="1"/>
  <c r="M12" i="3" s="1"/>
  <c r="N12" i="3" s="1"/>
  <c r="O12" i="3" s="1"/>
  <c r="P12" i="3" s="1"/>
  <c r="Q12" i="3" s="1"/>
  <c r="H9" i="3"/>
  <c r="I9" i="3" s="1"/>
  <c r="J9" i="3" s="1"/>
  <c r="K9" i="3" s="1"/>
  <c r="L9" i="3" s="1"/>
  <c r="M9" i="3" s="1"/>
  <c r="N9" i="3" s="1"/>
  <c r="O9" i="3" s="1"/>
  <c r="P9" i="3" s="1"/>
  <c r="Q9" i="3" s="1"/>
  <c r="I7" i="3"/>
  <c r="J7" i="3" s="1"/>
  <c r="K7" i="3" s="1"/>
  <c r="L7" i="3" s="1"/>
  <c r="M7" i="3" s="1"/>
  <c r="N7" i="3" s="1"/>
  <c r="O7" i="3" s="1"/>
  <c r="P7" i="3" s="1"/>
  <c r="Q7" i="3" s="1"/>
  <c r="I6" i="3"/>
  <c r="I18" i="3" l="1"/>
  <c r="C27" i="6"/>
  <c r="D27" i="6"/>
  <c r="B27" i="6"/>
  <c r="J18" i="3" l="1"/>
  <c r="K47" i="7"/>
  <c r="K18" i="3" l="1"/>
  <c r="E50" i="7"/>
  <c r="F50" i="7"/>
  <c r="G50" i="7"/>
  <c r="H50" i="7"/>
  <c r="I50" i="7"/>
  <c r="J50" i="7"/>
  <c r="K50" i="7"/>
  <c r="B20" i="9"/>
  <c r="C20" i="9"/>
  <c r="C40" i="8"/>
  <c r="D40" i="8"/>
  <c r="D42" i="8" s="1"/>
  <c r="D10" i="9" s="1"/>
  <c r="B40" i="8"/>
  <c r="B42" i="8" s="1"/>
  <c r="B10" i="9" l="1"/>
  <c r="C41" i="8"/>
  <c r="C42" i="8" s="1"/>
  <c r="C10" i="9" s="1"/>
  <c r="C21" i="9" s="1"/>
  <c r="L18" i="3"/>
  <c r="B21" i="9"/>
  <c r="D21" i="9"/>
  <c r="M18" i="3" l="1"/>
  <c r="E29" i="8"/>
  <c r="F29" i="8" s="1"/>
  <c r="G29" i="8" s="1"/>
  <c r="H29" i="8" s="1"/>
  <c r="I29" i="8" s="1"/>
  <c r="J29" i="8" s="1"/>
  <c r="K29" i="8" s="1"/>
  <c r="E43" i="7"/>
  <c r="F43" i="7" s="1"/>
  <c r="G43" i="7" s="1"/>
  <c r="H43" i="7" s="1"/>
  <c r="I43" i="7" s="1"/>
  <c r="J43" i="7" s="1"/>
  <c r="K43" i="7" s="1"/>
  <c r="K41" i="7"/>
  <c r="C37" i="5"/>
  <c r="D37" i="5"/>
  <c r="B37" i="5"/>
  <c r="C23" i="5"/>
  <c r="D23" i="5"/>
  <c r="B23" i="5"/>
  <c r="E42" i="7" l="1"/>
  <c r="E27" i="6"/>
  <c r="N18" i="3"/>
  <c r="E14" i="7"/>
  <c r="K40" i="7"/>
  <c r="E19" i="8"/>
  <c r="E40" i="8" s="1"/>
  <c r="E42" i="8" s="1"/>
  <c r="E10" i="9" s="1"/>
  <c r="E26" i="7"/>
  <c r="E37" i="5"/>
  <c r="B39" i="5"/>
  <c r="D39" i="5"/>
  <c r="C39" i="5"/>
  <c r="K23" i="5"/>
  <c r="H23" i="5"/>
  <c r="G23" i="5"/>
  <c r="F23" i="5"/>
  <c r="E23" i="5"/>
  <c r="F27" i="6" l="1"/>
  <c r="O18" i="3"/>
  <c r="E27" i="7"/>
  <c r="E44" i="7" s="1"/>
  <c r="E39" i="5"/>
  <c r="F42" i="7"/>
  <c r="F19" i="8"/>
  <c r="F40" i="8" s="1"/>
  <c r="F42" i="8" s="1"/>
  <c r="F7" i="9" s="1"/>
  <c r="F10" i="9" s="1"/>
  <c r="F26" i="7"/>
  <c r="I23" i="5"/>
  <c r="F14" i="7"/>
  <c r="F37" i="5"/>
  <c r="F39" i="5" s="1"/>
  <c r="J23" i="5"/>
  <c r="G27" i="6" l="1"/>
  <c r="P18" i="3"/>
  <c r="F27" i="7"/>
  <c r="F44" i="7" s="1"/>
  <c r="G19" i="8"/>
  <c r="G40" i="8" s="1"/>
  <c r="G42" i="8" s="1"/>
  <c r="G7" i="9" s="1"/>
  <c r="G10" i="9" s="1"/>
  <c r="G14" i="7"/>
  <c r="G26" i="7"/>
  <c r="G42" i="7"/>
  <c r="G37" i="5"/>
  <c r="G39" i="5" s="1"/>
  <c r="H27" i="6" l="1"/>
  <c r="Q18" i="3"/>
  <c r="G27" i="7"/>
  <c r="G44" i="7" s="1"/>
  <c r="H42" i="7"/>
  <c r="H14" i="7"/>
  <c r="H26" i="7"/>
  <c r="H19" i="8"/>
  <c r="H40" i="8" s="1"/>
  <c r="H42" i="8" s="1"/>
  <c r="H7" i="9" s="1"/>
  <c r="H10" i="9" s="1"/>
  <c r="G20" i="9"/>
  <c r="G21" i="9" s="1"/>
  <c r="H37" i="5"/>
  <c r="H39" i="5" s="1"/>
  <c r="J6" i="3"/>
  <c r="I27" i="6" l="1"/>
  <c r="K6" i="3"/>
  <c r="I14" i="7"/>
  <c r="I19" i="8"/>
  <c r="I40" i="8" s="1"/>
  <c r="I42" i="8" s="1"/>
  <c r="I7" i="9" s="1"/>
  <c r="I10" i="9" s="1"/>
  <c r="I26" i="7"/>
  <c r="I42" i="7"/>
  <c r="H27" i="7"/>
  <c r="H44" i="7" s="1"/>
  <c r="H20" i="9"/>
  <c r="H21" i="9" s="1"/>
  <c r="I37" i="5"/>
  <c r="I39" i="5" s="1"/>
  <c r="K27" i="6" l="1"/>
  <c r="J27" i="6"/>
  <c r="L6" i="3"/>
  <c r="I27" i="7"/>
  <c r="I44" i="7" s="1"/>
  <c r="K36" i="7"/>
  <c r="K42" i="7" s="1"/>
  <c r="J42" i="7"/>
  <c r="K19" i="8"/>
  <c r="K40" i="8" s="1"/>
  <c r="K42" i="8" s="1"/>
  <c r="K7" i="9" s="1"/>
  <c r="K10" i="9" s="1"/>
  <c r="J19" i="8"/>
  <c r="J40" i="8" s="1"/>
  <c r="J42" i="8" s="1"/>
  <c r="J7" i="9" s="1"/>
  <c r="J10" i="9" s="1"/>
  <c r="K26" i="7"/>
  <c r="J26" i="7"/>
  <c r="K14" i="7"/>
  <c r="J14" i="7"/>
  <c r="I20" i="9"/>
  <c r="I21" i="9" s="1"/>
  <c r="K37" i="5"/>
  <c r="K39" i="5" s="1"/>
  <c r="J37" i="5"/>
  <c r="J39" i="5" s="1"/>
  <c r="M6" i="3" l="1"/>
  <c r="K27" i="7"/>
  <c r="K44" i="7" s="1"/>
  <c r="J27" i="7"/>
  <c r="J44" i="7" s="1"/>
  <c r="J20" i="9"/>
  <c r="J21" i="9" s="1"/>
  <c r="F10" i="3"/>
  <c r="N6" i="3" l="1"/>
  <c r="H10" i="3"/>
  <c r="H23" i="3" s="1"/>
  <c r="K20" i="9"/>
  <c r="K21" i="9" s="1"/>
  <c r="O6" i="3" l="1"/>
  <c r="I10" i="3"/>
  <c r="J10" i="3" l="1"/>
  <c r="I23" i="3"/>
  <c r="P6" i="3"/>
  <c r="Q6" i="3" l="1"/>
  <c r="K10" i="3"/>
  <c r="J23" i="3"/>
  <c r="L10" i="3" l="1"/>
  <c r="K23" i="3"/>
  <c r="M10" i="3" l="1"/>
  <c r="L23" i="3"/>
  <c r="N10" i="3" l="1"/>
  <c r="M23" i="3"/>
  <c r="O10" i="3" l="1"/>
  <c r="N23" i="3"/>
  <c r="P10" i="3" l="1"/>
  <c r="O23" i="3"/>
  <c r="Q10" i="3" l="1"/>
  <c r="Q23" i="3" s="1"/>
  <c r="P23" i="3"/>
</calcChain>
</file>

<file path=xl/sharedStrings.xml><?xml version="1.0" encoding="utf-8"?>
<sst xmlns="http://schemas.openxmlformats.org/spreadsheetml/2006/main" count="847" uniqueCount="531">
  <si>
    <t>Focus Area</t>
  </si>
  <si>
    <t>Key Activities</t>
  </si>
  <si>
    <t xml:space="preserve">No </t>
  </si>
  <si>
    <t>Strategy</t>
  </si>
  <si>
    <t>Year 1</t>
  </si>
  <si>
    <t>Year 2</t>
  </si>
  <si>
    <t>Year 3</t>
  </si>
  <si>
    <t>Year 4</t>
  </si>
  <si>
    <t>Year 5</t>
  </si>
  <si>
    <t>Year 6</t>
  </si>
  <si>
    <t>Year 7</t>
  </si>
  <si>
    <t>Year 8</t>
  </si>
  <si>
    <t>Year 9</t>
  </si>
  <si>
    <t>Year 10</t>
  </si>
  <si>
    <t>Financial Impact of the Financial Recovery Plan</t>
  </si>
  <si>
    <t>Financial Impact of the Financial Recovery Plan on the Financial Performance (Table A4/B4)</t>
  </si>
  <si>
    <t>R thousand</t>
  </si>
  <si>
    <t>Revenue By Source</t>
  </si>
  <si>
    <t>Property rates</t>
  </si>
  <si>
    <t>Service charges - electricity revenue</t>
  </si>
  <si>
    <t>Service charges - water revenue</t>
  </si>
  <si>
    <t>Service charges - sanitation revenue</t>
  </si>
  <si>
    <t>Service charges - refuse revenue</t>
  </si>
  <si>
    <t>Rental of facilities and equipment</t>
  </si>
  <si>
    <t>Interest earned - external investments</t>
  </si>
  <si>
    <t>Interest earned - outstanding debtors</t>
  </si>
  <si>
    <t>Dividends received</t>
  </si>
  <si>
    <t>Fines, penalties and forfeits</t>
  </si>
  <si>
    <t>Licences and permits</t>
  </si>
  <si>
    <t>Agency services</t>
  </si>
  <si>
    <t>Transfers and subsidies</t>
  </si>
  <si>
    <t>Other revenue</t>
  </si>
  <si>
    <t>Gains on disposal of PPE</t>
  </si>
  <si>
    <t>Total Revenue (excluding capital transfers and contributions)</t>
  </si>
  <si>
    <t>Expenditure By Type</t>
  </si>
  <si>
    <t>Employee related costs</t>
  </si>
  <si>
    <t>Remuneration of councillors</t>
  </si>
  <si>
    <t>Debt impairment</t>
  </si>
  <si>
    <t>Depreciation &amp; asset impairment</t>
  </si>
  <si>
    <t>Finance charges</t>
  </si>
  <si>
    <t>Bulk purchases</t>
  </si>
  <si>
    <t>Other materials</t>
  </si>
  <si>
    <t>Contracted services</t>
  </si>
  <si>
    <t>Other expenditure</t>
  </si>
  <si>
    <t>Loss on disposal of PPE</t>
  </si>
  <si>
    <t>Total Expenditure</t>
  </si>
  <si>
    <t>Surplus/(Deficit)</t>
  </si>
  <si>
    <t>Description</t>
  </si>
  <si>
    <t>Capital Expenditure - Functional</t>
  </si>
  <si>
    <t>Governance and administration</t>
  </si>
  <si>
    <t>Executive and council</t>
  </si>
  <si>
    <t>Finance and administration</t>
  </si>
  <si>
    <t>Internal audit</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</si>
  <si>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</si>
  <si>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</si>
  <si>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</si>
  <si>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</si>
  <si>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</si>
  <si>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</si>
  <si>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</si>
  <si>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</si>
  <si>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</si>
  <si>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</si>
  <si>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</si>
  <si>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Energy sources</t>
  </si>
  <si>
    <t>Water management</t>
  </si>
  <si>
    <t>Waste water management</t>
  </si>
  <si>
    <t>Waste management</t>
  </si>
  <si>
    <t>Other</t>
  </si>
  <si>
    <t>Total Capital Expenditure - Functional</t>
  </si>
  <si>
    <t>Funded by:</t>
  </si>
  <si>
    <t>National Government</t>
  </si>
  <si>
    <t>Provincial Government</t>
  </si>
  <si>
    <t>District Municipality</t>
  </si>
  <si>
    <t>Other transfers and grants</t>
  </si>
  <si>
    <t>Transfers recognised - capital</t>
  </si>
  <si>
    <t>Borrowing</t>
  </si>
  <si>
    <t>Internally generated funds</t>
  </si>
  <si>
    <t>Total Capital Funding</t>
  </si>
  <si>
    <t>ASSETS</t>
  </si>
  <si>
    <t>Current assets</t>
  </si>
  <si>
    <t>Cash</t>
  </si>
  <si>
    <t>Call investment deposits</t>
  </si>
  <si>
    <t>Consumer debtors</t>
  </si>
  <si>
    <t>Other debtors</t>
  </si>
  <si>
    <t>Current portion of long-term receivables</t>
  </si>
  <si>
    <t>Inventory</t>
  </si>
  <si>
    <t>Total current assets</t>
  </si>
  <si>
    <t>Non current assets</t>
  </si>
  <si>
    <t>Long-term receivables</t>
  </si>
  <si>
    <t>Investments</t>
  </si>
  <si>
    <t>Investment property</t>
  </si>
  <si>
    <t>Investment in Associate</t>
  </si>
  <si>
    <t>Property, plant and equipment</t>
  </si>
  <si>
    <t>Biological</t>
  </si>
  <si>
    <t>Intangible</t>
  </si>
  <si>
    <t>Other non-current assets</t>
  </si>
  <si>
    <t>Total non current assets</t>
  </si>
  <si>
    <t>TOTAL ASSETS</t>
  </si>
  <si>
    <t>LIABILITIES</t>
  </si>
  <si>
    <t>Current liabilities</t>
  </si>
  <si>
    <t>Bank overdraft</t>
  </si>
  <si>
    <t>Consumer deposits</t>
  </si>
  <si>
    <t>Trade and other payables</t>
  </si>
  <si>
    <t>Provisions</t>
  </si>
  <si>
    <t>Total current liabilities</t>
  </si>
  <si>
    <t>Non current liabilities</t>
  </si>
  <si>
    <t>Total non current liabilities</t>
  </si>
  <si>
    <t>TOTAL LIABILITIES</t>
  </si>
  <si>
    <t>NET ASSETS</t>
  </si>
  <si>
    <t>COMMUNITY WEALTH/EQUITY</t>
  </si>
  <si>
    <t>Accumulated Surplus/(Deficit)</t>
  </si>
  <si>
    <t>Reserves</t>
  </si>
  <si>
    <t>TOTAL COMMUNITY WEALTH/EQUITY</t>
  </si>
  <si>
    <t>Financial Impact of the Financial Recovery Plan on the Financial Position (Table A6/B6)</t>
  </si>
  <si>
    <t>Financial Impact of the Financial Recovery Plan on the Capital Financial Performance (Table A5/B5)</t>
  </si>
  <si>
    <t>CASH FLOW FROM OPERATING ACTIVITIES</t>
  </si>
  <si>
    <t>Receipts</t>
  </si>
  <si>
    <t>Service charges</t>
  </si>
  <si>
    <t>Government - operating</t>
  </si>
  <si>
    <t>Government - capital</t>
  </si>
  <si>
    <t>Interest</t>
  </si>
  <si>
    <t>Dividends</t>
  </si>
  <si>
    <t>Payments</t>
  </si>
  <si>
    <t>Suppliers and employees</t>
  </si>
  <si>
    <t>Transfers and Grants</t>
  </si>
  <si>
    <t>NET CASH FROM/(USED) OPERATING ACTIVITIES</t>
  </si>
  <si>
    <t>CASH FLOWS FROM INVESTING ACTIVITIES</t>
  </si>
  <si>
    <t>Proceeds on disposal of PPE</t>
  </si>
  <si>
    <t>Decrease (Increase) in non-current debtors</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</si>
  <si>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</si>
  <si>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</si>
  <si>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</si>
  <si>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</si>
  <si>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</si>
  <si>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</si>
  <si>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</si>
  <si>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Increase (decrease) in consumer deposits</t>
  </si>
  <si>
    <t>Repayment of borrowing</t>
  </si>
  <si>
    <t>NET CASH FROM/(USED) FINANCING ACTIVITIES</t>
  </si>
  <si>
    <t>NET INCREASE/ (DECREASE) IN CASH HELD</t>
  </si>
  <si>
    <t>Cash/cash equivalents at the year begin:</t>
  </si>
  <si>
    <t>Cash/cash equivalents at the year end:</t>
  </si>
  <si>
    <t>Cash and investments available</t>
  </si>
  <si>
    <t>Cash/cash equivalents at the year end</t>
  </si>
  <si>
    <t>Other current investments  &gt; 90 days</t>
  </si>
  <si>
    <t>Non current assets - Investments</t>
  </si>
  <si>
    <t>Cash and investments available:</t>
  </si>
  <si>
    <t>Application of cash and investments</t>
  </si>
  <si>
    <t>Unspent conditional transfers</t>
  </si>
  <si>
    <t>Unspent borrowing</t>
  </si>
  <si>
    <t>Statutory requirements</t>
  </si>
  <si>
    <t>Other working capital requirements</t>
  </si>
  <si>
    <t>Other provisions</t>
  </si>
  <si>
    <t>Long term investments committed</t>
  </si>
  <si>
    <t>Reserves to be backed by cash/investments</t>
  </si>
  <si>
    <t>Financial Impact of the Financial Recovery Plan on the Cash Flow (Table A7/B7)</t>
  </si>
  <si>
    <t>Financial Impact of the Financial Recovery Plan on the Cash backed reserves/accumulated surplus  (Table A8/B8)</t>
  </si>
  <si>
    <t>professional fees</t>
  </si>
  <si>
    <t>complete transfer of skills to permarnent employees</t>
  </si>
  <si>
    <t>Reduce Security cost</t>
  </si>
  <si>
    <t>security</t>
  </si>
  <si>
    <t>Review the number of security guards on plants</t>
  </si>
  <si>
    <t>2019 Actual</t>
  </si>
  <si>
    <t>Reduce Legal fees</t>
  </si>
  <si>
    <t>legal fees</t>
  </si>
  <si>
    <t>Reduce legal letigations against the municipality</t>
  </si>
  <si>
    <t>Reprioritise mantainance and refurbishment of assets</t>
  </si>
  <si>
    <t>Utilise a portion of grant funding for the refurbishment of assets, transfer plants to uMngeni water</t>
  </si>
  <si>
    <t>Reduce repairs to vehicles</t>
  </si>
  <si>
    <t>vehicles</t>
  </si>
  <si>
    <t xml:space="preserve">buy new vehicles, </t>
  </si>
  <si>
    <t>create a panel of service providers to acquire competitive prices, use of internal mechanic outsource parts only</t>
  </si>
  <si>
    <t>Reduce amount spent on protective clothing</t>
  </si>
  <si>
    <t>protective clothing</t>
  </si>
  <si>
    <t>review protective clothing policy, limit procured items to essential protective clothing for qualifying employees only</t>
  </si>
  <si>
    <t>Reduce amount spent on telephones, cell phones and fax</t>
  </si>
  <si>
    <t>telecommunication</t>
  </si>
  <si>
    <t>review cell phone eligibilty of employees, reduce cellphone and data limits, reduce telephone use to qulitying employees and recover any amount for personal use, port cell phones to MTN and acquire cheaper standard cellphones</t>
  </si>
  <si>
    <t>Reduce the hire of vihicles and plant</t>
  </si>
  <si>
    <t>no budget for the hire of vehicles for office bearers in the event of vehicle breakdown</t>
  </si>
  <si>
    <t>vehicle hire</t>
  </si>
  <si>
    <t>plant hire</t>
  </si>
  <si>
    <t>reduce the number of hours used for hired plants, and rotate the use of municipal owned plant, repair municipal ownwed plant.</t>
  </si>
  <si>
    <t>Fuel and Oil</t>
  </si>
  <si>
    <t>Overtime</t>
  </si>
  <si>
    <t>Reduce the amount spent on comsumables such as cleaning materials</t>
  </si>
  <si>
    <t>consumables</t>
  </si>
  <si>
    <t>advertising</t>
  </si>
  <si>
    <t>monitor the use of cleaning materials and other consumables such as tissue paper, increases control procedures at stores</t>
  </si>
  <si>
    <t>Fleet management</t>
  </si>
  <si>
    <t>Prevent abuse of fleet.Monitor daily usage of fleet and fuel. Fleet management plan attached</t>
  </si>
  <si>
    <t>Uthukela District Municipality: KZN_DC23</t>
  </si>
  <si>
    <t xml:space="preserve">UTHUKELA DISTRICT MUNICIPALITY RECOVERY PLAN </t>
  </si>
  <si>
    <t>LINE</t>
  </si>
  <si>
    <t>KEY FOCUS AREAS</t>
  </si>
  <si>
    <t>OUTPUTS</t>
  </si>
  <si>
    <t>ACTIVITIES</t>
  </si>
  <si>
    <t>RESPONSIBLE</t>
  </si>
  <si>
    <t>START DATE</t>
  </si>
  <si>
    <t>FINISH DATE</t>
  </si>
  <si>
    <t>MEANS OF VERIFICATION</t>
  </si>
  <si>
    <t>PROGRESS</t>
  </si>
  <si>
    <t>NO</t>
  </si>
  <si>
    <t>PERSON</t>
  </si>
  <si>
    <t>(25 SEPT 19)</t>
  </si>
  <si>
    <t>KPA 1: INSTITUTIONAL INTERVENTIONS</t>
  </si>
  <si>
    <t>Organizational Structure</t>
  </si>
  <si>
    <t>Reviewed organizational structure and job descriptions</t>
  </si>
  <si>
    <t xml:space="preserve">Review and streamline positions according to organizational needs. Allocate more human resources to core-business units </t>
  </si>
  <si>
    <t>Ministerial Rep</t>
  </si>
  <si>
    <t xml:space="preserve">Council resolutions on reviewed organizational structure </t>
  </si>
  <si>
    <t>Draft Organisational structure has been compiled. Service provider’s contract with Cogta expired. UTDM is following SCM processes to secure her services for another two months</t>
  </si>
  <si>
    <t>MM</t>
  </si>
  <si>
    <t>GM: Corp S</t>
  </si>
  <si>
    <t>Mgr: HR</t>
  </si>
  <si>
    <t>Review job descriptions, draft them according to task grade format, consult with labour and obtain Council’s approval.</t>
  </si>
  <si>
    <t>Council resolutions on reviewed job descriptions</t>
  </si>
  <si>
    <t>Not achieved yet.. The activity is dependent to 1.1 above</t>
  </si>
  <si>
    <t>Salary parities, Labour disputes and High Labour related costs</t>
  </si>
  <si>
    <t>Standardised salary scales according to Task Grade system</t>
  </si>
  <si>
    <t xml:space="preserve">Placement and re-deployment of staff core-business units </t>
  </si>
  <si>
    <t>Filled positions</t>
  </si>
  <si>
    <t>Not achieved. The activity is dependent to 1.1 above</t>
  </si>
  <si>
    <t>All GMs</t>
  </si>
  <si>
    <t>Submission of the new organisational structure and job description for Job Evaluation</t>
  </si>
  <si>
    <t>Implementation of the Outcome of Job Evaluation process</t>
  </si>
  <si>
    <t>1.5.</t>
  </si>
  <si>
    <t xml:space="preserve">Reviewed remuneration and benefits related HR policies </t>
  </si>
  <si>
    <t>Review remuneration and benefits related HR policies to define criterion for benefits like municipal mobile phone, car and stand-by allowance etc</t>
  </si>
  <si>
    <t>Council Resolution adopting reviewed HR Policies</t>
  </si>
  <si>
    <t>Service Provider has been instructed to review policy with a view of limiting discretionary provisions but align benefits to job requirement(s)/ need for such benefit or tool of trade</t>
  </si>
  <si>
    <t>Functional Local Labour Forum ( LLF)</t>
  </si>
  <si>
    <t>Review LLF’s TORs, reconstitute and train the members of the forum and adopt a new schedule of meetings</t>
  </si>
  <si>
    <t>Council Resolution on adopted HR Strategy</t>
  </si>
  <si>
    <t>Meeting held on 16 September 2019 with shop stewards and management. SALGA has been requested to run a workshop for the members of the LLF</t>
  </si>
  <si>
    <t>Staff Discipline</t>
  </si>
  <si>
    <t>Employee Code of Conduct communicated to all staff</t>
  </si>
  <si>
    <t>Communicate the Code of Conduct for municipal staff and the reasons why the need for disciplined workforce</t>
  </si>
  <si>
    <t>Staff communique and circulars</t>
  </si>
  <si>
    <t>HR has been requested to facilitate the signing of the Code of Conduct by all staff.</t>
  </si>
  <si>
    <t>All Mgrs</t>
  </si>
  <si>
    <t>Snr HR</t>
  </si>
  <si>
    <t>All disciplinary cases finalised</t>
  </si>
  <si>
    <t>Appoint initiators and chairpersons of disciplinary cases</t>
  </si>
  <si>
    <t>Schedule of completed cases</t>
  </si>
  <si>
    <t xml:space="preserve">Existing disciplinary cases are being finalised, with new cases being instituted as and when they arise </t>
  </si>
  <si>
    <t>Schedule disciplinary hearings</t>
  </si>
  <si>
    <t>Snr M: HR</t>
  </si>
  <si>
    <t>KPA 2: GOVERNANCE AND PUBLIC PARTICIPATION INTERVENTIONS</t>
  </si>
  <si>
    <t>GOVERNANCE</t>
  </si>
  <si>
    <t>Strengthening of Oversight structures</t>
  </si>
  <si>
    <t>All members of MPAC training on financial and organisational performance matters with a special focus of consequence management</t>
  </si>
  <si>
    <t xml:space="preserve">Organise MPAC training sessions with COGTA and Salga </t>
  </si>
  <si>
    <t>Training Attendance Register</t>
  </si>
  <si>
    <t>Cogta has been requested to conduct training for the MPAC members. Awaiting dates.</t>
  </si>
  <si>
    <t>Regular meetings of Audit Committee</t>
  </si>
  <si>
    <t>Review schedule of meetings for the Audit Committee and ensure that meetings sit as per scheduled</t>
  </si>
  <si>
    <t>Meeting’s agenda, and attendance Registers</t>
  </si>
  <si>
    <t>CAE</t>
  </si>
  <si>
    <t>Improved Audit Outcomes</t>
  </si>
  <si>
    <t>Resolved 2017/18 Audit queries</t>
  </si>
  <si>
    <t>Ensure that Audit Action Plan is fully implemented</t>
  </si>
  <si>
    <t>31 November 2019</t>
  </si>
  <si>
    <t>Better 2018/19 Audit Outcome</t>
  </si>
  <si>
    <t>Last year’s qualifications have been resolved. Audit is underway</t>
  </si>
  <si>
    <t>Mgr: IA</t>
  </si>
  <si>
    <t>Better Auditor General’s Audit Opinion 2018/19</t>
  </si>
  <si>
    <t>Ensure that AG’s queries are attended to timeously</t>
  </si>
  <si>
    <t>Audit underway, and queries are attended to as they get raised.</t>
  </si>
  <si>
    <t>GMs</t>
  </si>
  <si>
    <t>Review Performance Contracts to address AG findings</t>
  </si>
  <si>
    <t>Reviewed Performance contracts signed</t>
  </si>
  <si>
    <t>Review performance contracts and incorporate AG findings in KPA</t>
  </si>
  <si>
    <t>Signed performance contracts</t>
  </si>
  <si>
    <t xml:space="preserve">Not achieved.. </t>
  </si>
  <si>
    <t>Mgr: PMS</t>
  </si>
  <si>
    <t>PUBLIC PARTICIPATION</t>
  </si>
  <si>
    <t>Customer Satisfaction Survey</t>
  </si>
  <si>
    <t>Undertaken a Customer Satisfaction Survey</t>
  </si>
  <si>
    <t>Undertake customers quarterly to understand expectations.                 Develop Action List to Mitigate against Adverse Feedback                Monitor Corrective Actions and give Feedback to Further Measure Appreciation thereof</t>
  </si>
  <si>
    <t>Quarterly Results of surveys Undertaken</t>
  </si>
  <si>
    <t>Not achieved</t>
  </si>
  <si>
    <t>Mgr: Comm</t>
  </si>
  <si>
    <t>Mgr. Mayor’s Office</t>
  </si>
  <si>
    <t>Protests</t>
  </si>
  <si>
    <t>Developed Crowd Control Strategy (Protests)</t>
  </si>
  <si>
    <t>Develop the Strategy based on the Analysis Outcome and Infrastructure Assessments for Basic services                                 Link such Strategy to the Risk Management and Proactive Maintenance Plans of the District</t>
  </si>
  <si>
    <t>Council Approved Strategy                           and Risk Management Implementation Plans</t>
  </si>
  <si>
    <t xml:space="preserve"> KPA 3: SERVICE DELIVERY INTERVENTIONS</t>
  </si>
  <si>
    <t>PROJECT MANAGEMENT UNIT</t>
  </si>
  <si>
    <t>Project Prioritisation</t>
  </si>
  <si>
    <t>Five-Year Project Implementation Plan</t>
  </si>
  <si>
    <t>Review project priority and update IDP accordingly</t>
  </si>
  <si>
    <t>Updated IDP</t>
  </si>
  <si>
    <t>Not yet achieved</t>
  </si>
  <si>
    <t>(Master Plan)</t>
  </si>
  <si>
    <t>GM:WS&amp;T</t>
  </si>
  <si>
    <t>PMU Mgr</t>
  </si>
  <si>
    <t>3.2.</t>
  </si>
  <si>
    <t>Project Implementation Approach</t>
  </si>
  <si>
    <t>Source to tap project delivery per phase</t>
  </si>
  <si>
    <t xml:space="preserve">Review project phases (Multiyear projects)  to prioritise Reticulation network where Bulk infrastructure phases has been completed and commissioned </t>
  </si>
  <si>
    <t>3.3.</t>
  </si>
  <si>
    <t xml:space="preserve">Water Source Augmentation </t>
  </si>
  <si>
    <t>Uninterrupted water supply to Ladysmith and surrounding areas</t>
  </si>
  <si>
    <t>Short Term Intervention: Commissioning of the Lambardskop project to supplement water supply  in Ladysmith</t>
  </si>
  <si>
    <t>Funding available for commissioning of the Lambardskop line</t>
  </si>
  <si>
    <t>Medium Term: Investigate Klipriver Catchment and water license holders (from the Ingula to the Klipriver)</t>
  </si>
  <si>
    <t>Reinstating of the Klipriver catchment forum</t>
  </si>
  <si>
    <t>Long Term: Upgrade Bulk water line from Spionkop dam (Business plan required)</t>
  </si>
  <si>
    <t>Area Eng.</t>
  </si>
  <si>
    <t>Panel of consultants appointed for population of Business Plans</t>
  </si>
  <si>
    <t>Increased capacity at Olifantskop Dam</t>
  </si>
  <si>
    <t>Complete desilting Olifantskop dam</t>
  </si>
  <si>
    <t>Disilted dam</t>
  </si>
  <si>
    <t>Increased water storage capacity at Loskop ponds</t>
  </si>
  <si>
    <t>Excavate Loskop ponds</t>
  </si>
  <si>
    <t>Excavated Loskop ponds</t>
  </si>
  <si>
    <t>Equipment for removal of silt procured</t>
  </si>
  <si>
    <t>Okhahlamba Bulk Water Infrastructure</t>
  </si>
  <si>
    <t>Develop Business Plans for a 30 mega litre Water Treatment Works for Okhahlamba area</t>
  </si>
  <si>
    <t>Capacitation of Project Management Unit (PMU)</t>
  </si>
  <si>
    <t xml:space="preserve">KPIs for PMU Staff   </t>
  </si>
  <si>
    <t>Distribute projects equitable amongst staff to enable the monitoring of projects</t>
  </si>
  <si>
    <t>100% Expenditure of trenched grants</t>
  </si>
  <si>
    <t>Spending on MIG and all Other Conditional Grants</t>
  </si>
  <si>
    <t>Ensure that Finance attends the MIG MIS training so as to update grant payments made</t>
  </si>
  <si>
    <t>MIS Training held in September 2019</t>
  </si>
  <si>
    <t>MISA</t>
  </si>
  <si>
    <t>OPERATIONS AND MAINTENANCE: DISTRICT-WIDE</t>
  </si>
  <si>
    <t>Refurbishment of Hand Pumps</t>
  </si>
  <si>
    <t>Status report on all hand pumps</t>
  </si>
  <si>
    <t>Audit and Record all faulty hand pumps and schemes</t>
  </si>
  <si>
    <t>Weekly reports on progress achieved</t>
  </si>
  <si>
    <t>Achieved</t>
  </si>
  <si>
    <t>Refurbished Hand pumps</t>
  </si>
  <si>
    <t>Develop the Ward Based Mitigation Programme and Implement such with Periodic Monitoring &amp; Report</t>
  </si>
  <si>
    <t>There is a dedicated team which operating in rural areas currently</t>
  </si>
  <si>
    <t>Refurbishment of Production Boreholes</t>
  </si>
  <si>
    <t>Restored Production Boreholes</t>
  </si>
  <si>
    <t>Weekly progress reports</t>
  </si>
  <si>
    <t>AC Pipe Replacement</t>
  </si>
  <si>
    <t>New pipes</t>
  </si>
  <si>
    <t>Identify old AC pipes and replace</t>
  </si>
  <si>
    <t>Funding source has been identified</t>
  </si>
  <si>
    <t>Pump stations</t>
  </si>
  <si>
    <t xml:space="preserve">Refurbished water and sewerage pump stations </t>
  </si>
  <si>
    <t>Refurbish water pumps and control panels as well as sump desludging</t>
  </si>
  <si>
    <t>Area Eg.</t>
  </si>
  <si>
    <t>OPERATIONS AND MAINTENANCE: EKUVUKENI INTERVENTIONS</t>
  </si>
  <si>
    <t>Desilting of and hydrographic survey for Olifantskop Dam</t>
  </si>
  <si>
    <t>Improved bulk water storage capacity</t>
  </si>
  <si>
    <t>Facilitate the Umgeni Water undertakes ultra sound survey and capacity assessment study</t>
  </si>
  <si>
    <t xml:space="preserve">Ministerial Rep </t>
  </si>
  <si>
    <t>Fully desilted Olifantskop Dam</t>
  </si>
  <si>
    <t>Umgeni water Procurement processes commenced</t>
  </si>
  <si>
    <t>Feasibility study of implementation of Spieonkop Regional Bulk Water Supply Scheme project</t>
  </si>
  <si>
    <t>Plans for the implementation of Spieonkop Regional Bulk Water Supply Scheme project</t>
  </si>
  <si>
    <t xml:space="preserve">Facilitate the Umgeni Water undertakes Feasibility study for Spieonkop Regional Bulk Water Supply Scheme project </t>
  </si>
  <si>
    <t>Feasibility Study report</t>
  </si>
  <si>
    <t>Not Achieved</t>
  </si>
  <si>
    <t>Drilling and equipping of five (5) production Boreholes</t>
  </si>
  <si>
    <t>Five (5) Equipped production boreholes</t>
  </si>
  <si>
    <t>Facilitate that Umgeni Water drills and equip five (5) production boreholes</t>
  </si>
  <si>
    <t>Five (5) production boreholes</t>
  </si>
  <si>
    <t>Boreholes drilled but discovered that there is High Fluoride and High salt contents and presence of E coli.</t>
  </si>
  <si>
    <t xml:space="preserve"> An alternative location for drilling needs to be identified</t>
  </si>
  <si>
    <t>Or the construction of treatment works be prioritised</t>
  </si>
  <si>
    <t>New and bigger rising main from Oliphantskop Plant to Petronella reservoir.</t>
  </si>
  <si>
    <t>Improved supply of water Petronella reservoir</t>
  </si>
  <si>
    <t>Facilitate the completion of Petronella water supply improvement intervention</t>
  </si>
  <si>
    <t>Project underway. Project expenditure at 25%</t>
  </si>
  <si>
    <t>KPA 4: FINANCIAL HEALTH IMPROVEMENTS</t>
  </si>
  <si>
    <t>Unfunded Budget</t>
  </si>
  <si>
    <t xml:space="preserve"> Reduced expenditure on non-core business activities</t>
  </si>
  <si>
    <t>Communicate the content of MFMA Circular 82 and place moratorium on non-core service delivery expenditure</t>
  </si>
  <si>
    <t>Communique to all staff and Councillors</t>
  </si>
  <si>
    <t>Cost-driver analysis features weekly in the IFC agenda</t>
  </si>
  <si>
    <t>CFO</t>
  </si>
  <si>
    <t>All requisitions and payments actioned only once approved through the IFC</t>
  </si>
  <si>
    <t>Hold weekly IFC meeting to review and approve requisitions and payments as well as annual and quarterly cash-flow statement</t>
  </si>
  <si>
    <t>IFC minutes</t>
  </si>
  <si>
    <t>All requisitions and payments are processed through IFC</t>
  </si>
  <si>
    <t>Review all contracts for contracted services</t>
  </si>
  <si>
    <t xml:space="preserve"> Ministerial Rep </t>
  </si>
  <si>
    <t>Re-negotiated monthly commitments</t>
  </si>
  <si>
    <t>4.4.</t>
  </si>
  <si>
    <t>Payment of Long-outstanding creditors</t>
  </si>
  <si>
    <t>Avoidance of litigation by creditors</t>
  </si>
  <si>
    <t>Negotiate and conclude payment plans with creditors</t>
  </si>
  <si>
    <t>Payment Plans</t>
  </si>
  <si>
    <t>Commenced with creditors owed over R1m</t>
  </si>
  <si>
    <t>Data Cleansing</t>
  </si>
  <si>
    <t>Dedicated project implemented to cleanse Municipal Data for accurate billing purposes</t>
  </si>
  <si>
    <t>Verify and update consumer database</t>
  </si>
  <si>
    <t xml:space="preserve">Reduction in billing complaints  </t>
  </si>
  <si>
    <t>Project underway</t>
  </si>
  <si>
    <t>Exception report</t>
  </si>
  <si>
    <t>Revenue Collection</t>
  </si>
  <si>
    <t xml:space="preserve">Improved water revenue collection </t>
  </si>
  <si>
    <t>Review and implement Credit Control Policy</t>
  </si>
  <si>
    <t>Increase in collections</t>
  </si>
  <si>
    <t>Mgr.: Revenue</t>
  </si>
  <si>
    <t>Revenue Collection strategy</t>
  </si>
  <si>
    <t>Develop and implement revenue collection strategy</t>
  </si>
  <si>
    <t>Increase in revenue collection</t>
  </si>
  <si>
    <t xml:space="preserve">Strategy developed and approved by Council. </t>
  </si>
  <si>
    <t>MM, CFO</t>
  </si>
  <si>
    <t>Hon. Mayor</t>
  </si>
  <si>
    <t xml:space="preserve">Revenue enhancement </t>
  </si>
  <si>
    <t>Revenue Enhancement strategy</t>
  </si>
  <si>
    <t>Roll out meters to new middle-income settlements/developments</t>
  </si>
  <si>
    <t>Increased new meter installations</t>
  </si>
  <si>
    <t xml:space="preserve"> A request has been made to Housing project’s IAs to install pre-paid meters.</t>
  </si>
  <si>
    <t xml:space="preserve">Bench-mark tariffs with other water providers </t>
  </si>
  <si>
    <t>Done. Ready for the following year’s budget. CFO already discussing possible tariff hike with the Chamber of Commerce</t>
  </si>
  <si>
    <t>Conditional grants management</t>
  </si>
  <si>
    <t>Compliance with grants’ conditions</t>
  </si>
  <si>
    <t>Open separate banks for each grant or open a separate bank account for all conditional grants and develop and keep an up to date grant’s register.</t>
  </si>
  <si>
    <t>Monthly recons reports</t>
  </si>
  <si>
    <t xml:space="preserve">Create and implement Grants’ Replenishment Plan </t>
  </si>
  <si>
    <t>Report on the way forward produced</t>
  </si>
  <si>
    <t>Plan created by not implementable due to shortage of funds</t>
  </si>
  <si>
    <t>Contract Management</t>
  </si>
  <si>
    <t>Eradication of unwarranted variation orders and lapses of contracts</t>
  </si>
  <si>
    <t>Review all contracts timeous and terminate green contracts</t>
  </si>
  <si>
    <t>Audit reports</t>
  </si>
  <si>
    <t>Snr Managers</t>
  </si>
  <si>
    <t>Internal Audit &amp; AG Findings</t>
  </si>
  <si>
    <t>AG’s Action plan</t>
  </si>
  <si>
    <t>Address all root causes for repeat findings</t>
  </si>
  <si>
    <t>Council resolution and committed action to the plan</t>
  </si>
  <si>
    <t>Audit process in progress</t>
  </si>
  <si>
    <t>Develop a plan for targeted improvement for the next three years</t>
  </si>
  <si>
    <t>Financial Reporting</t>
  </si>
  <si>
    <t>Accurate, timeous and stakeholder-customised reports produced as per legislative and accounting prescripts</t>
  </si>
  <si>
    <t>Identify all monthly, quarterly, mid-year and yearly reports and timeframes within which they must be produced and adhere to them</t>
  </si>
  <si>
    <t>Reports produced in compliance with legislation</t>
  </si>
  <si>
    <t>Section 71 reports up to date now</t>
  </si>
  <si>
    <t>Ensure quality checks for all reports</t>
  </si>
  <si>
    <t>Train teams on reporting requirements</t>
  </si>
  <si>
    <t>Monthly Registers for Unauthorised, Irregular, fruitless and wasteful expenditure.</t>
  </si>
  <si>
    <t>Monthly reports produced to monitor UIFW</t>
  </si>
  <si>
    <t>Compilation of monthly reports</t>
  </si>
  <si>
    <t>Monthly registers signed off by MM</t>
  </si>
  <si>
    <t>Achieved. The register exists</t>
  </si>
  <si>
    <t>Submission of reports to oversight committees</t>
  </si>
  <si>
    <t>Fleet replacement plan developed</t>
  </si>
  <si>
    <t>Fleet needs analysis undertaken</t>
  </si>
  <si>
    <t>Plan approved by Council</t>
  </si>
  <si>
    <t>Underway</t>
  </si>
  <si>
    <t>Plan developed</t>
  </si>
  <si>
    <t>Funding alternatives developed</t>
  </si>
  <si>
    <t>Monthly reports produced on fleet abuses and consequence management implemented and monitored</t>
  </si>
  <si>
    <t>Prevent abuse of fleet</t>
  </si>
  <si>
    <t xml:space="preserve">Monthly report produced for MM’s and IFC’s  attention and quarterly presented to Finance Committee, Audit Committee and MPAC </t>
  </si>
  <si>
    <t>Monitor daily usage of fleet and fuel</t>
  </si>
  <si>
    <t>Managers</t>
  </si>
  <si>
    <t>Supervisors</t>
  </si>
  <si>
    <t>KPA 5: ECONOMIC DEVELOPMENT AND PLANNING</t>
  </si>
  <si>
    <t>Long-Term Economic Development Strategy</t>
  </si>
  <si>
    <t>Long-term economic development plan developed</t>
  </si>
  <si>
    <t>Undertake an analysis of competitive advantages</t>
  </si>
  <si>
    <t>Not commenced yet</t>
  </si>
  <si>
    <t>Review bottlenecks to economic development</t>
  </si>
  <si>
    <t>Identify catalytic projects for implementation</t>
  </si>
  <si>
    <t>GM: SD</t>
  </si>
  <si>
    <t>SMME Support</t>
  </si>
  <si>
    <t>Developed &amp; Implemented Emerging Contractor Development Strategy &amp; Programmes</t>
  </si>
  <si>
    <t xml:space="preserve">Review SCM Policy to allow for Empowerment of Locally Based Enterprises and create a database/ panel of Enterprises as part of a Developed Programme                                    </t>
  </si>
  <si>
    <t>All SMgrs</t>
  </si>
  <si>
    <t>Uthukela  Recovery Plan as at 19 September 2019</t>
  </si>
  <si>
    <t>Focus Area/KPA</t>
  </si>
  <si>
    <t>Remedial Actions</t>
  </si>
  <si>
    <t xml:space="preserve">Targets </t>
  </si>
  <si>
    <t>Comment/Reasons for Deviation</t>
  </si>
  <si>
    <t>met</t>
  </si>
  <si>
    <t>not met</t>
  </si>
  <si>
    <t>Sep’19</t>
  </si>
  <si>
    <t>2. Municipal Financial Viability (B2B Pillar 4: Sound Financial Management)</t>
  </si>
  <si>
    <t>3. Institutional Development &amp; Municipal Transformation (B2B Pillar 5: Building Institutional Capabilities, B2B Pillar 3: Good Governance and B2B Pillar 1: Putting People First)</t>
  </si>
  <si>
    <t>4. Basic Service Delivery and Infrastructure (B2B Pillar 2: Delivering Basic Services)</t>
  </si>
  <si>
    <t>5. Local Economic Development (B2B Pillar 2: Delivering Basic Services, B2B Pillar 5: Building Institutional Capabilities, B2B Pillar 3: Good Governance and B2B Pillar 1: Putting People First)</t>
  </si>
  <si>
    <t>TOTAL</t>
  </si>
  <si>
    <r>
      <t>The last Audit Committee meeting was held on the 24</t>
    </r>
    <r>
      <rPr>
        <vertAlign val="superscript"/>
        <sz val="10"/>
        <color theme="1"/>
        <rFont val="Arial Narrow"/>
        <family val="2"/>
      </rPr>
      <t>th</t>
    </r>
    <r>
      <rPr>
        <sz val="10"/>
        <color theme="1"/>
        <rFont val="Arial Narrow"/>
        <family val="2"/>
      </rPr>
      <t xml:space="preserve"> of August 2019. Next meeting is scheduled for 25</t>
    </r>
    <r>
      <rPr>
        <vertAlign val="superscript"/>
        <sz val="10"/>
        <color theme="1"/>
        <rFont val="Arial Narrow"/>
        <family val="2"/>
      </rPr>
      <t>th</t>
    </r>
    <r>
      <rPr>
        <sz val="10"/>
        <color theme="1"/>
        <rFont val="Arial Narrow"/>
        <family val="2"/>
      </rPr>
      <t xml:space="preserve"> of October 2019</t>
    </r>
  </si>
  <si>
    <r>
      <t>The new approach has been discussed with the PMU managers. Projects with bulk infrastructure and funding source has been identified</t>
    </r>
    <r>
      <rPr>
        <sz val="10"/>
        <color rgb="FFFF0000"/>
        <rFont val="Arial Narrow"/>
        <family val="2"/>
      </rPr>
      <t>.</t>
    </r>
  </si>
  <si>
    <r>
      <t>+/- 80%  200 000 m</t>
    </r>
    <r>
      <rPr>
        <vertAlign val="superscript"/>
        <sz val="10"/>
        <color theme="1"/>
        <rFont val="Arial Narrow"/>
        <family val="2"/>
      </rPr>
      <t>3</t>
    </r>
    <r>
      <rPr>
        <sz val="10"/>
        <color theme="1"/>
        <rFont val="Arial Narrow"/>
        <family val="2"/>
      </rPr>
      <t xml:space="preserve"> of silt removed to date </t>
    </r>
  </si>
  <si>
    <r>
      <t>Full MIG expenditure of 1</t>
    </r>
    <r>
      <rPr>
        <vertAlign val="superscript"/>
        <sz val="10"/>
        <color theme="1"/>
        <rFont val="Arial Narrow"/>
        <family val="2"/>
      </rPr>
      <t>st</t>
    </r>
    <r>
      <rPr>
        <sz val="10"/>
        <color theme="1"/>
        <rFont val="Arial Narrow"/>
        <family val="2"/>
      </rPr>
      <t xml:space="preserve"> quarter tranche</t>
    </r>
  </si>
  <si>
    <r>
      <t>100% expenditure of tranched MIG by end of 1</t>
    </r>
    <r>
      <rPr>
        <vertAlign val="superscript"/>
        <sz val="10"/>
        <color theme="1"/>
        <rFont val="Arial Narrow"/>
        <family val="2"/>
      </rPr>
      <t>st</t>
    </r>
    <r>
      <rPr>
        <sz val="10"/>
        <color theme="1"/>
        <rFont val="Arial Narrow"/>
        <family val="2"/>
      </rPr>
      <t xml:space="preserve"> quarter.</t>
    </r>
  </si>
  <si>
    <r>
      <t>1.</t>
    </r>
    <r>
      <rPr>
        <sz val="7"/>
        <color theme="1"/>
        <rFont val="Times New Roman"/>
        <family val="1"/>
      </rPr>
      <t xml:space="preserve">                   </t>
    </r>
    <r>
      <rPr>
        <sz val="10"/>
        <color theme="1"/>
        <rFont val="Arial Narrow"/>
        <family val="2"/>
      </rPr>
      <t>Good Governance &amp; Public Participation (B2B Pillar 3: Good Governance and B2B Pillar 1: Putting People First)</t>
    </r>
  </si>
  <si>
    <t xml:space="preserve">Repairs to pumps and Pipelines </t>
  </si>
  <si>
    <t>reduced budget for radio slots and event advertising.</t>
  </si>
  <si>
    <t>2021</t>
  </si>
  <si>
    <t>2022</t>
  </si>
  <si>
    <t>2023</t>
  </si>
  <si>
    <t>2024</t>
  </si>
  <si>
    <t>2025</t>
  </si>
  <si>
    <t>2026</t>
  </si>
  <si>
    <t>2027</t>
  </si>
  <si>
    <t>2028</t>
  </si>
  <si>
    <t>2029</t>
  </si>
  <si>
    <t>Total Application of cash and investments:</t>
  </si>
  <si>
    <t>Surplus(shortfall)</t>
  </si>
  <si>
    <t>Actions taken</t>
  </si>
  <si>
    <t>to reduce expenditure</t>
  </si>
  <si>
    <t>The municipality is exploring all avenues to replace existing aged fleet.</t>
  </si>
  <si>
    <t>Mechanic has been employed to do repairs internally. A panel of service providers has been created through the appropriate SCM processes.</t>
  </si>
  <si>
    <t>All listed actions have been implimented to reduce expenditure  on telecommunication.</t>
  </si>
  <si>
    <t>No vehicles has been hired to date. Completely eliminated from the budget.</t>
  </si>
  <si>
    <t>The number of hours for the procurement of plant hire has been reduced. The Mechanic appointed is repairing and maintaining municipal owned plant. Municipal plant is being rotated as and when required.</t>
  </si>
  <si>
    <t>Departmental access to stores has been restricted by SCM. Consumables are released using newly developed job cards.</t>
  </si>
  <si>
    <t>Job cards have been developed to monitor and restrict overtime. Employees earning above treshhold don’t get  paidovertime . The eligibility of employees to receive standby allowance has been reviewed.</t>
  </si>
  <si>
    <t>All drivers has been issued with a computer tag. Vehicles can only refuel with the tag. Service provider has been appointed to produce monhly reports on fuel and oil usage which will eliminate fraude.</t>
  </si>
  <si>
    <t>All listed actions have been implemented</t>
  </si>
  <si>
    <t>Reduce the amount spent on advertising</t>
  </si>
  <si>
    <t xml:space="preserve">Draft </t>
  </si>
  <si>
    <t>2021 Budget</t>
  </si>
  <si>
    <t>Minimise consultants to essential only</t>
  </si>
  <si>
    <t>The municipality had previously cut off all consultants fro the budget. Hoewver there are a few areas where they could not be eliminated, job evaluation, asset management.</t>
  </si>
  <si>
    <t>uMngeni recovery of security cost</t>
  </si>
  <si>
    <t>Mayors bodyguards have been reduced. The number of security guards at plants have been reduced. uMngeni Water will now pay for their own security at the plants transferred to them. The municipality is currently out of tender for security and budget constraints will be the key factor in the appointment of a service provider.</t>
  </si>
  <si>
    <t>the municipality had taken a stance of complete eliminating legal fees from the budget, however there are litigations which cannot be handled internally. The budget also includes an amount for the publication of by-laws.</t>
  </si>
  <si>
    <t xml:space="preserve"> uMngeni Water will take over the responsibility of refurbishing the plants transferred to them. The capital grants will be divertered towards the refurdbishmnet of capital infrastructure.</t>
  </si>
  <si>
    <t>Policy has been reviewed and will be submitted to Council for adoption during January 2020 (Draft policy attached). The cost containment restrictions on this expenditure item was not well received by employees management  continues to engage with the LLF and  will review final budget amount.</t>
  </si>
  <si>
    <t>Collection Rate as per A8</t>
  </si>
  <si>
    <t>Net Debtors</t>
  </si>
  <si>
    <t>Debtors</t>
  </si>
  <si>
    <t>Credtiors</t>
  </si>
  <si>
    <t>Other working capital</t>
  </si>
  <si>
    <t>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</si>
</sst>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43" formatCode="_ * #,##0.00_ ;_ * \-#,##0.00_ ;_ * &quot;-&quot;??_ ;_ @_ "/>
    <numFmt numFmtId="164" formatCode="_(* #,##0,_);_(* \(#,##0,\);_(* &quot;–&quot;?_);_(@_)"/>
  </numFmts>
  <fonts count="33" x14ac:knownFonts="1">
    <font>
      <sz val="11"/>
      <color theme="1"/>
      <name val="Calibri"/>
      <family val="2"/>
      <scheme val="minor"/>
    </font>
    <font>
      <b/>
      <sz val="11"/>
      <color theme="1"/>
      <name val="Arial"/>
      <family val="2"/>
    </font>
    <font>
      <sz val="11"/>
      <color theme="1"/>
      <name val="Arial Narrow"/>
      <family val="2"/>
    </font>
    <font>
      <b/>
      <sz val="10"/>
      <color theme="1"/>
      <name val="Arial Narrow"/>
      <family val="2"/>
    </font>
    <font>
      <b/>
      <sz val="14"/>
      <color theme="1"/>
      <name val="Arial Narrow"/>
      <family val="2"/>
    </font>
    <font>
      <sz val="14"/>
      <color theme="1"/>
      <name val="Arial Narrow"/>
      <family val="2"/>
    </font>
    <font>
      <b/>
      <sz val="8"/>
      <name val="Arial Narrow"/>
      <family val="2"/>
    </font>
    <font>
      <sz val="8"/>
      <name val="Arial Narrow"/>
      <family val="2"/>
    </font>
    <font>
      <b/>
      <sz val="9"/>
      <name val="Arial Narrow"/>
      <family val="2"/>
    </font>
    <font>
      <sz val="11"/>
      <color theme="1"/>
      <name val="Calibri"/>
      <family val="2"/>
      <scheme val="minor"/>
    </font>
    <font>
      <sz val="7"/>
      <color theme="1"/>
      <name val="Times New Roman"/>
      <family val="1"/>
    </font>
    <font>
      <sz val="10"/>
      <color theme="1"/>
      <name val="Arial Narrow"/>
      <family val="2"/>
    </font>
    <font>
      <vertAlign val="superscript"/>
      <sz val="10"/>
      <color theme="1"/>
      <name val="Arial Narrow"/>
      <family val="2"/>
    </font>
    <font>
      <sz val="10"/>
      <color rgb="FFFF0000"/>
      <name val="Arial Narrow"/>
      <family val="2"/>
    </font>
    <font>
      <sz val="10"/>
      <color rgb="FF000000"/>
      <name val="Arial Narrow"/>
      <family val="2"/>
    </font>
    <font>
      <b/>
      <sz val="11"/>
      <color theme="1"/>
      <name val="Arial Narrow"/>
      <family val="2"/>
    </font>
    <font>
      <b/>
      <sz val="11"/>
      <name val="Arial Narrow"/>
      <family val="2"/>
    </font>
    <font>
      <sz val="11"/>
      <name val="Arial Narrow"/>
      <family val="2"/>
    </font>
    <font>
      <b/>
      <sz val="12"/>
      <color theme="1"/>
      <name val="Arial Narrow"/>
      <family val="2"/>
    </font>
    <font>
      <sz val="12"/>
      <color theme="1"/>
      <name val="Arial Narrow"/>
      <family val="2"/>
    </font>
    <font>
      <b/>
      <sz val="12"/>
      <name val="Arial Narrow"/>
      <family val="2"/>
    </font>
    <font>
      <sz val="12"/>
      <name val="Arial Narrow"/>
      <family val="2"/>
    </font>
    <font>
      <b/>
      <sz val="14"/>
      <name val="Arial Narrow"/>
      <family val="2"/>
    </font>
    <font>
      <b/>
      <u/>
      <sz val="14"/>
      <name val="Arial Narrow"/>
      <family val="2"/>
    </font>
    <font>
      <sz val="14"/>
      <name val="Arial Narrow"/>
      <family val="2"/>
    </font>
    <font>
      <sz val="11"/>
      <color rgb="FFFF0000"/>
      <name val="Arial Narrow"/>
      <family val="2"/>
    </font>
    <font>
      <sz val="11"/>
      <color rgb="FFFF0000"/>
      <name val="Calibri"/>
      <family val="2"/>
      <scheme val="minor"/>
    </font>
    <font>
      <sz val="11"/>
      <name val="Calibri"/>
      <family val="2"/>
      <scheme val="minor"/>
    </font>
    <font>
      <b/>
      <u/>
      <sz val="12"/>
      <name val="Arial Narrow"/>
      <family val="2"/>
    </font>
    <font>
      <b/>
      <i/>
      <sz val="14"/>
      <name val="Arial Narrow"/>
      <family val="2"/>
    </font>
    <font>
      <sz val="12"/>
      <color rgb="FFFF0000"/>
      <name val="Arial Narrow"/>
      <family val="2"/>
    </font>
    <font>
      <sz val="14"/>
      <color rgb="FFFF0000"/>
      <name val="Arial Narrow"/>
      <family val="2"/>
    </font>
    <font>
      <b/>
      <sz val="14"/>
      <color rgb="FFFF0000"/>
      <name val="Arial Narrow"/>
      <family val="2"/>
    </font>
  </fonts>
  <fills count="11">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D9D9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DE9D9"/>
        <bgColor indexed="64"/>
      </patternFill>
    </fill>
  </fills>
  <borders count="51">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hair">
        <color indexed="64"/>
      </left>
      <right style="hair">
        <color auto="1"/>
      </right>
      <top style="hair">
        <color indexed="64"/>
      </top>
      <bottom style="hair">
        <color indexed="64"/>
      </bottom>
      <diagonal/>
    </border>
    <border>
      <left style="thin">
        <color indexed="64"/>
      </left>
      <right style="hair">
        <color auto="1"/>
      </right>
      <top style="thin">
        <color indexed="64"/>
      </top>
      <bottom style="hair">
        <color indexed="64"/>
      </bottom>
      <diagonal/>
    </border>
    <border>
      <left style="hair">
        <color indexed="64"/>
      </left>
      <right style="hair">
        <color auto="1"/>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thin">
        <color indexed="64"/>
      </right>
      <top/>
      <bottom/>
      <diagonal/>
    </border>
    <border>
      <left style="thin">
        <color indexed="64"/>
      </left>
      <right style="hair">
        <color auto="1"/>
      </right>
      <top style="hair">
        <color indexed="64"/>
      </top>
      <bottom style="thin">
        <color indexed="64"/>
      </bottom>
      <diagonal/>
    </border>
    <border>
      <left style="hair">
        <color indexed="64"/>
      </left>
      <right style="hair">
        <color auto="1"/>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rgb="FF000000"/>
      </left>
      <right style="medium">
        <color indexed="64"/>
      </right>
      <top style="thin">
        <color rgb="FF000000"/>
      </top>
      <bottom/>
      <diagonal/>
    </border>
    <border>
      <left style="medium">
        <color indexed="64"/>
      </left>
      <right style="medium">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style="medium">
        <color indexed="64"/>
      </right>
      <top/>
      <bottom/>
      <diagonal/>
    </border>
    <border>
      <left style="medium">
        <color indexed="64"/>
      </left>
      <right style="thin">
        <color rgb="FF000000"/>
      </right>
      <top/>
      <bottom/>
      <diagonal/>
    </border>
    <border>
      <left style="thin">
        <color rgb="FF000000"/>
      </left>
      <right style="medium">
        <color indexed="64"/>
      </right>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right style="thin">
        <color rgb="FF000000"/>
      </right>
      <top/>
      <bottom style="thin">
        <color rgb="FF000000"/>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xf numFmtId="43" fontId="9" fillId="0" borderId="0" applyFont="0" applyFill="0" applyBorder="0" applyAlignment="0" applyProtection="0"/>
    <xf numFmtId="41" fontId="9" fillId="0" borderId="0" applyFont="0" applyFill="0" applyBorder="0" applyAlignment="0" applyProtection="0"/>
  </cellStyleXfs>
  <cellXfs count="263">
    <xf numFmtId="0" fontId="0" fillId="0" borderId="0" xfId="0"/>
    <xf numFmtId="0" fontId="0" fillId="0" borderId="0" xfId="0" applyBorder="1" applyAlignment="1">
      <alignment wrapText="1"/>
    </xf>
    <xf numFmtId="0" fontId="2" fillId="0" borderId="0" xfId="0" applyFont="1" applyBorder="1" applyAlignment="1">
      <alignment wrapText="1"/>
    </xf>
    <xf numFmtId="0" fontId="1" fillId="3" borderId="8"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9" xfId="0" applyFont="1" applyFill="1" applyBorder="1" applyAlignment="1">
      <alignment horizontal="center" vertical="top" wrapText="1"/>
    </xf>
    <xf numFmtId="0" fontId="4" fillId="4" borderId="0" xfId="0" applyFont="1" applyFill="1" applyBorder="1" applyAlignment="1">
      <alignment horizontal="left" wrapText="1"/>
    </xf>
    <xf numFmtId="0" fontId="2" fillId="0" borderId="4" xfId="0" applyFont="1" applyBorder="1" applyAlignment="1">
      <alignment horizontal="left" wrapText="1"/>
    </xf>
    <xf numFmtId="0" fontId="2" fillId="0" borderId="7" xfId="0" applyFont="1" applyBorder="1" applyAlignment="1">
      <alignment wrapText="1"/>
    </xf>
    <xf numFmtId="0" fontId="2" fillId="0" borderId="4" xfId="0" applyFont="1" applyFill="1" applyBorder="1" applyAlignment="1">
      <alignment horizontal="left" wrapText="1"/>
    </xf>
    <xf numFmtId="0" fontId="2" fillId="0" borderId="7"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3" fillId="0" borderId="0" xfId="0" applyFont="1" applyAlignment="1">
      <alignment vertical="center"/>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1" fillId="0" borderId="25" xfId="0" applyFont="1" applyBorder="1" applyAlignment="1">
      <alignment vertical="center" wrapText="1"/>
    </xf>
    <xf numFmtId="0" fontId="11" fillId="0" borderId="21" xfId="0" applyFont="1" applyBorder="1" applyAlignment="1">
      <alignment vertical="center" wrapText="1"/>
    </xf>
    <xf numFmtId="0" fontId="0" fillId="0" borderId="25" xfId="0" applyBorder="1" applyAlignment="1">
      <alignment vertical="top" wrapText="1"/>
    </xf>
    <xf numFmtId="0" fontId="0" fillId="0" borderId="21" xfId="0" applyBorder="1" applyAlignment="1">
      <alignment vertical="top" wrapText="1"/>
    </xf>
    <xf numFmtId="0" fontId="11" fillId="7" borderId="25" xfId="0" applyFont="1" applyFill="1" applyBorder="1" applyAlignment="1">
      <alignment vertical="center" wrapText="1"/>
    </xf>
    <xf numFmtId="0" fontId="0" fillId="7" borderId="25" xfId="0" applyFill="1" applyBorder="1" applyAlignment="1">
      <alignment vertical="top" wrapText="1"/>
    </xf>
    <xf numFmtId="0" fontId="0" fillId="7" borderId="21" xfId="0" applyFill="1" applyBorder="1" applyAlignment="1">
      <alignment vertical="top" wrapText="1"/>
    </xf>
    <xf numFmtId="0" fontId="11" fillId="0" borderId="20" xfId="0" applyFont="1" applyBorder="1" applyAlignment="1">
      <alignment vertical="center" wrapText="1"/>
    </xf>
    <xf numFmtId="0" fontId="11" fillId="7" borderId="21" xfId="0" applyFont="1" applyFill="1" applyBorder="1" applyAlignment="1">
      <alignment vertical="center" wrapText="1"/>
    </xf>
    <xf numFmtId="0" fontId="11" fillId="7" borderId="25" xfId="0" applyFont="1" applyFill="1" applyBorder="1" applyAlignment="1">
      <alignment horizontal="justify" vertical="center" wrapText="1"/>
    </xf>
    <xf numFmtId="0" fontId="11" fillId="0" borderId="0" xfId="0" applyFont="1" applyAlignment="1">
      <alignment vertical="center"/>
    </xf>
    <xf numFmtId="0" fontId="3" fillId="0" borderId="0" xfId="0" applyFont="1" applyAlignment="1">
      <alignment horizontal="center" vertical="center"/>
    </xf>
    <xf numFmtId="0" fontId="11" fillId="0" borderId="0" xfId="0" applyFont="1" applyAlignment="1">
      <alignment horizontal="center" vertical="center"/>
    </xf>
    <xf numFmtId="0" fontId="3" fillId="5" borderId="29"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11" fillId="0" borderId="33" xfId="0" applyFont="1" applyBorder="1" applyAlignment="1">
      <alignment vertical="center" wrapText="1"/>
    </xf>
    <xf numFmtId="0" fontId="11" fillId="0" borderId="21" xfId="0" applyFont="1" applyBorder="1" applyAlignment="1">
      <alignment horizontal="center" vertical="center" wrapText="1"/>
    </xf>
    <xf numFmtId="0" fontId="11" fillId="5" borderId="21"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0" borderId="37" xfId="0" applyFont="1" applyBorder="1" applyAlignment="1">
      <alignment vertical="center" wrapText="1"/>
    </xf>
    <xf numFmtId="0" fontId="3" fillId="0" borderId="38" xfId="0" applyFont="1" applyBorder="1" applyAlignment="1">
      <alignment vertical="center" wrapText="1"/>
    </xf>
    <xf numFmtId="0" fontId="11" fillId="0" borderId="39" xfId="0" applyFont="1" applyBorder="1" applyAlignment="1">
      <alignment horizontal="center" vertical="center" wrapText="1"/>
    </xf>
    <xf numFmtId="0" fontId="11" fillId="5" borderId="39" xfId="0" applyFont="1" applyFill="1" applyBorder="1" applyAlignment="1">
      <alignment horizontal="center" vertical="center" wrapText="1"/>
    </xf>
    <xf numFmtId="0" fontId="11" fillId="10" borderId="39" xfId="0" applyFont="1" applyFill="1" applyBorder="1" applyAlignment="1">
      <alignment horizontal="center" vertical="center" wrapText="1"/>
    </xf>
    <xf numFmtId="0" fontId="3" fillId="0" borderId="40" xfId="0" applyFont="1" applyBorder="1" applyAlignment="1">
      <alignment vertical="center" wrapText="1"/>
    </xf>
    <xf numFmtId="43" fontId="4" fillId="4" borderId="0" xfId="1" applyFont="1" applyFill="1" applyBorder="1" applyAlignment="1">
      <alignment horizontal="left" wrapText="1"/>
    </xf>
    <xf numFmtId="43" fontId="1" fillId="3" borderId="9" xfId="1" applyFont="1" applyFill="1" applyBorder="1" applyAlignment="1">
      <alignment horizontal="center" vertical="top" wrapText="1"/>
    </xf>
    <xf numFmtId="43" fontId="1" fillId="3" borderId="7" xfId="1" applyFont="1" applyFill="1" applyBorder="1" applyAlignment="1">
      <alignment horizontal="center" vertical="top" wrapText="1"/>
    </xf>
    <xf numFmtId="43" fontId="1" fillId="3" borderId="11" xfId="1" applyFont="1" applyFill="1" applyBorder="1" applyAlignment="1">
      <alignment horizontal="center" vertical="top" wrapText="1"/>
    </xf>
    <xf numFmtId="43" fontId="0" fillId="0" borderId="0" xfId="1" applyFont="1" applyBorder="1" applyAlignment="1">
      <alignment wrapText="1"/>
    </xf>
    <xf numFmtId="0" fontId="4" fillId="0" borderId="46" xfId="0" applyFont="1" applyFill="1" applyBorder="1" applyAlignment="1">
      <alignment horizontal="center"/>
    </xf>
    <xf numFmtId="43" fontId="8" fillId="0" borderId="9" xfId="1" applyFont="1" applyFill="1" applyBorder="1" applyAlignment="1" applyProtection="1">
      <alignment horizontal="left" vertical="center"/>
    </xf>
    <xf numFmtId="43" fontId="8" fillId="0" borderId="7" xfId="1" applyFont="1" applyFill="1" applyBorder="1" applyAlignment="1" applyProtection="1">
      <alignment horizontal="left" vertical="center"/>
    </xf>
    <xf numFmtId="43" fontId="5" fillId="4" borderId="44" xfId="1" applyFont="1" applyFill="1" applyBorder="1" applyAlignment="1"/>
    <xf numFmtId="43" fontId="5" fillId="4" borderId="45" xfId="1" applyFont="1" applyFill="1" applyBorder="1" applyAlignment="1"/>
    <xf numFmtId="43" fontId="4" fillId="0" borderId="0" xfId="1" applyFont="1" applyFill="1" applyBorder="1" applyAlignment="1">
      <alignment horizontal="center"/>
    </xf>
    <xf numFmtId="43" fontId="4" fillId="0" borderId="41" xfId="1" applyFont="1" applyFill="1" applyBorder="1" applyAlignment="1">
      <alignment horizontal="center"/>
    </xf>
    <xf numFmtId="43" fontId="5" fillId="4" borderId="0" xfId="1" applyFont="1" applyFill="1" applyBorder="1" applyAlignment="1"/>
    <xf numFmtId="43" fontId="22" fillId="0" borderId="8" xfId="1" applyFont="1" applyFill="1" applyBorder="1" applyAlignment="1" applyProtection="1">
      <alignment horizontal="left" vertical="center"/>
    </xf>
    <xf numFmtId="43" fontId="22" fillId="0" borderId="9" xfId="1" applyFont="1" applyFill="1" applyBorder="1" applyAlignment="1" applyProtection="1">
      <alignment horizontal="left" vertical="center"/>
    </xf>
    <xf numFmtId="43" fontId="22" fillId="0" borderId="10" xfId="1" applyFont="1" applyFill="1" applyBorder="1" applyAlignment="1" applyProtection="1">
      <alignment horizontal="left" vertical="center"/>
    </xf>
    <xf numFmtId="43" fontId="22" fillId="0" borderId="4" xfId="1" applyFont="1" applyFill="1" applyBorder="1" applyAlignment="1" applyProtection="1">
      <alignment horizontal="left" vertical="center"/>
    </xf>
    <xf numFmtId="43" fontId="22" fillId="0" borderId="7" xfId="1" applyFont="1" applyFill="1" applyBorder="1" applyAlignment="1" applyProtection="1">
      <alignment horizontal="left" vertical="center"/>
    </xf>
    <xf numFmtId="43" fontId="23" fillId="0" borderId="2" xfId="1" applyFont="1" applyFill="1" applyBorder="1" applyProtection="1"/>
    <xf numFmtId="43" fontId="24" fillId="0" borderId="2" xfId="1" applyFont="1" applyFill="1" applyBorder="1" applyAlignment="1" applyProtection="1">
      <alignment horizontal="left" indent="1"/>
    </xf>
    <xf numFmtId="43" fontId="22" fillId="0" borderId="4" xfId="1" applyFont="1" applyFill="1" applyBorder="1" applyAlignment="1" applyProtection="1">
      <alignment horizontal="left" vertical="top" wrapText="1"/>
    </xf>
    <xf numFmtId="43" fontId="24" fillId="0" borderId="2" xfId="1" applyFont="1" applyFill="1" applyBorder="1" applyProtection="1"/>
    <xf numFmtId="43" fontId="22" fillId="0" borderId="13" xfId="1" applyFont="1" applyFill="1" applyBorder="1" applyAlignment="1" applyProtection="1">
      <alignment horizontal="left" vertical="top" wrapText="1"/>
    </xf>
    <xf numFmtId="43" fontId="19" fillId="4" borderId="0" xfId="1" applyFont="1" applyFill="1" applyBorder="1" applyAlignment="1"/>
    <xf numFmtId="43" fontId="18" fillId="0" borderId="0" xfId="1" applyFont="1" applyFill="1" applyBorder="1" applyAlignment="1">
      <alignment horizontal="center"/>
    </xf>
    <xf numFmtId="43" fontId="20" fillId="0" borderId="8" xfId="1" applyFont="1" applyFill="1" applyBorder="1" applyAlignment="1" applyProtection="1">
      <alignment horizontal="left" vertical="center"/>
    </xf>
    <xf numFmtId="43" fontId="20" fillId="0" borderId="9" xfId="1" applyFont="1" applyFill="1" applyBorder="1" applyAlignment="1" applyProtection="1">
      <alignment horizontal="left" vertical="center"/>
    </xf>
    <xf numFmtId="43" fontId="20" fillId="0" borderId="10" xfId="1" applyFont="1" applyFill="1" applyBorder="1" applyAlignment="1" applyProtection="1">
      <alignment horizontal="left" vertical="center"/>
    </xf>
    <xf numFmtId="43" fontId="20" fillId="0" borderId="4" xfId="1" applyFont="1" applyFill="1" applyBorder="1" applyAlignment="1" applyProtection="1">
      <alignment horizontal="left" vertical="center"/>
    </xf>
    <xf numFmtId="43" fontId="20" fillId="0" borderId="7" xfId="1" applyFont="1" applyFill="1" applyBorder="1" applyAlignment="1" applyProtection="1">
      <alignment horizontal="left" vertical="center"/>
    </xf>
    <xf numFmtId="43" fontId="20" fillId="0" borderId="2" xfId="1" applyFont="1" applyFill="1" applyBorder="1" applyProtection="1"/>
    <xf numFmtId="43" fontId="21" fillId="0" borderId="2" xfId="1" applyFont="1" applyFill="1" applyBorder="1" applyAlignment="1" applyProtection="1">
      <alignment horizontal="left" indent="1"/>
    </xf>
    <xf numFmtId="43" fontId="20" fillId="0" borderId="3" xfId="1" applyFont="1" applyFill="1" applyBorder="1" applyProtection="1"/>
    <xf numFmtId="43" fontId="21" fillId="0" borderId="2" xfId="1" applyFont="1" applyFill="1" applyBorder="1" applyProtection="1"/>
    <xf numFmtId="43" fontId="20" fillId="0" borderId="1" xfId="1" applyFont="1" applyFill="1" applyBorder="1" applyProtection="1"/>
    <xf numFmtId="43" fontId="20" fillId="0" borderId="17" xfId="1" applyFont="1" applyFill="1" applyBorder="1" applyProtection="1"/>
    <xf numFmtId="43" fontId="8" fillId="0" borderId="8" xfId="1" applyFont="1" applyFill="1" applyBorder="1" applyAlignment="1" applyProtection="1">
      <alignment horizontal="left" vertical="center"/>
    </xf>
    <xf numFmtId="43" fontId="8" fillId="0" borderId="10" xfId="1" applyFont="1" applyFill="1" applyBorder="1" applyAlignment="1" applyProtection="1">
      <alignment horizontal="left" vertical="center"/>
    </xf>
    <xf numFmtId="43" fontId="8" fillId="0" borderId="4" xfId="1" applyFont="1" applyFill="1" applyBorder="1" applyAlignment="1" applyProtection="1">
      <alignment horizontal="left" vertical="center"/>
    </xf>
    <xf numFmtId="43" fontId="6" fillId="0" borderId="2" xfId="1" applyFont="1" applyFill="1" applyBorder="1" applyAlignment="1" applyProtection="1">
      <alignment wrapText="1"/>
    </xf>
    <xf numFmtId="43" fontId="6" fillId="0" borderId="2" xfId="1" applyFont="1" applyFill="1" applyBorder="1" applyProtection="1"/>
    <xf numFmtId="43" fontId="7" fillId="0" borderId="16" xfId="1" applyFont="1" applyFill="1" applyBorder="1" applyAlignment="1" applyProtection="1">
      <alignment horizontal="left" indent="1"/>
    </xf>
    <xf numFmtId="43" fontId="6" fillId="0" borderId="16" xfId="1" applyFont="1" applyFill="1" applyBorder="1" applyProtection="1"/>
    <xf numFmtId="43" fontId="6" fillId="0" borderId="4" xfId="1" applyFont="1" applyFill="1" applyBorder="1" applyAlignment="1" applyProtection="1">
      <alignment wrapText="1"/>
    </xf>
    <xf numFmtId="43" fontId="7" fillId="0" borderId="16" xfId="1" applyFont="1" applyFill="1" applyBorder="1" applyProtection="1"/>
    <xf numFmtId="43" fontId="6" fillId="0" borderId="16" xfId="1" applyFont="1" applyFill="1" applyBorder="1" applyAlignment="1" applyProtection="1">
      <alignment wrapText="1"/>
    </xf>
    <xf numFmtId="43" fontId="7" fillId="0" borderId="16" xfId="1" applyFont="1" applyFill="1" applyBorder="1" applyAlignment="1" applyProtection="1">
      <alignment horizontal="left" wrapText="1" indent="1"/>
    </xf>
    <xf numFmtId="43" fontId="7" fillId="0" borderId="2" xfId="1" applyFont="1" applyFill="1" applyBorder="1" applyAlignment="1" applyProtection="1">
      <alignment horizontal="left" wrapText="1" indent="1"/>
    </xf>
    <xf numFmtId="43" fontId="7" fillId="0" borderId="2" xfId="1" applyFont="1" applyFill="1" applyBorder="1" applyAlignment="1" applyProtection="1">
      <alignment horizontal="left" indent="1"/>
    </xf>
    <xf numFmtId="43" fontId="6" fillId="0" borderId="3" xfId="1" applyFont="1" applyFill="1" applyBorder="1" applyAlignment="1" applyProtection="1">
      <alignment wrapText="1"/>
    </xf>
    <xf numFmtId="43" fontId="7" fillId="0" borderId="2" xfId="1" applyFont="1" applyFill="1" applyBorder="1" applyProtection="1"/>
    <xf numFmtId="43" fontId="6" fillId="0" borderId="2" xfId="1" applyFont="1" applyFill="1" applyBorder="1" applyAlignment="1" applyProtection="1">
      <alignment horizontal="left" indent="1"/>
    </xf>
    <xf numFmtId="43" fontId="6" fillId="0" borderId="1" xfId="1" applyFont="1" applyFill="1" applyBorder="1" applyAlignment="1" applyProtection="1">
      <alignment horizontal="left" indent="1"/>
    </xf>
    <xf numFmtId="164" fontId="2" fillId="3" borderId="7" xfId="1" applyNumberFormat="1" applyFont="1" applyFill="1" applyBorder="1" applyAlignment="1">
      <alignment wrapText="1"/>
    </xf>
    <xf numFmtId="164" fontId="2" fillId="0" borderId="7" xfId="1" applyNumberFormat="1" applyFont="1" applyBorder="1" applyAlignment="1">
      <alignment wrapText="1"/>
    </xf>
    <xf numFmtId="164" fontId="2" fillId="0" borderId="7" xfId="1" applyNumberFormat="1" applyFont="1" applyFill="1" applyBorder="1" applyAlignment="1">
      <alignment wrapText="1"/>
    </xf>
    <xf numFmtId="164" fontId="15" fillId="3" borderId="7" xfId="1" applyNumberFormat="1" applyFont="1" applyFill="1" applyBorder="1" applyAlignment="1">
      <alignment wrapText="1"/>
    </xf>
    <xf numFmtId="0" fontId="4" fillId="4" borderId="0" xfId="0" applyFont="1" applyFill="1" applyBorder="1" applyAlignment="1">
      <alignment horizontal="left" wrapText="1"/>
    </xf>
    <xf numFmtId="43" fontId="4" fillId="4" borderId="0" xfId="1" applyFont="1" applyFill="1" applyBorder="1" applyAlignment="1">
      <alignment horizontal="left" wrapText="1"/>
    </xf>
    <xf numFmtId="43" fontId="1" fillId="3" borderId="9" xfId="1" applyFont="1" applyFill="1" applyBorder="1" applyAlignment="1">
      <alignment horizontal="center" vertical="top" wrapText="1"/>
    </xf>
    <xf numFmtId="43" fontId="4" fillId="4" borderId="0" xfId="1" applyFont="1" applyFill="1" applyBorder="1" applyAlignment="1">
      <alignment horizontal="left" wrapText="1"/>
    </xf>
    <xf numFmtId="0" fontId="2" fillId="0" borderId="7" xfId="0" applyFont="1" applyFill="1" applyBorder="1" applyAlignment="1">
      <alignment horizontal="left" vertical="top" wrapText="1"/>
    </xf>
    <xf numFmtId="43" fontId="9" fillId="0" borderId="0" xfId="1" applyFont="1" applyBorder="1" applyAlignment="1">
      <alignment wrapText="1"/>
    </xf>
    <xf numFmtId="164" fontId="2" fillId="0" borderId="47" xfId="1" applyNumberFormat="1" applyFont="1" applyFill="1" applyBorder="1" applyAlignment="1">
      <alignment wrapText="1"/>
    </xf>
    <xf numFmtId="0" fontId="25" fillId="0" borderId="7" xfId="0" applyFont="1" applyBorder="1" applyAlignment="1">
      <alignment wrapText="1"/>
    </xf>
    <xf numFmtId="0" fontId="25" fillId="0" borderId="7" xfId="0" applyFont="1" applyFill="1" applyBorder="1" applyAlignment="1">
      <alignment horizontal="left" vertical="top" wrapText="1"/>
    </xf>
    <xf numFmtId="0" fontId="0" fillId="0" borderId="0" xfId="0" applyFont="1" applyBorder="1" applyAlignment="1">
      <alignment wrapText="1"/>
    </xf>
    <xf numFmtId="0" fontId="17" fillId="0" borderId="4" xfId="0" applyFont="1" applyBorder="1" applyAlignment="1">
      <alignment horizontal="left" wrapText="1"/>
    </xf>
    <xf numFmtId="0" fontId="17" fillId="0" borderId="7" xfId="0" applyFont="1" applyBorder="1" applyAlignment="1">
      <alignment wrapText="1"/>
    </xf>
    <xf numFmtId="0" fontId="17" fillId="0" borderId="7" xfId="0" applyFont="1" applyFill="1" applyBorder="1" applyAlignment="1">
      <alignment horizontal="left" vertical="top" wrapText="1"/>
    </xf>
    <xf numFmtId="164" fontId="17" fillId="3" borderId="7" xfId="1" applyNumberFormat="1" applyFont="1" applyFill="1" applyBorder="1" applyAlignment="1">
      <alignment wrapText="1"/>
    </xf>
    <xf numFmtId="164" fontId="17" fillId="0" borderId="7" xfId="1" applyNumberFormat="1" applyFont="1" applyBorder="1" applyAlignment="1">
      <alignment wrapText="1"/>
    </xf>
    <xf numFmtId="0" fontId="27" fillId="0" borderId="0" xfId="0" applyFont="1" applyBorder="1" applyAlignment="1">
      <alignment wrapText="1"/>
    </xf>
    <xf numFmtId="0" fontId="25" fillId="0" borderId="4" xfId="0" applyFont="1" applyBorder="1" applyAlignment="1">
      <alignment horizontal="left" wrapText="1"/>
    </xf>
    <xf numFmtId="164" fontId="25" fillId="3" borderId="7" xfId="1" applyNumberFormat="1" applyFont="1" applyFill="1" applyBorder="1" applyAlignment="1">
      <alignment wrapText="1"/>
    </xf>
    <xf numFmtId="164" fontId="25" fillId="0" borderId="7" xfId="1" applyNumberFormat="1" applyFont="1" applyBorder="1" applyAlignment="1">
      <alignment wrapText="1"/>
    </xf>
    <xf numFmtId="0" fontId="26" fillId="0" borderId="0" xfId="0" applyFont="1" applyBorder="1" applyAlignment="1">
      <alignment wrapText="1"/>
    </xf>
    <xf numFmtId="43" fontId="5" fillId="0" borderId="0" xfId="1" applyFont="1" applyBorder="1"/>
    <xf numFmtId="43" fontId="5" fillId="0" borderId="5" xfId="1" applyFont="1" applyBorder="1"/>
    <xf numFmtId="43" fontId="5" fillId="0" borderId="12" xfId="1" applyFont="1" applyBorder="1"/>
    <xf numFmtId="164" fontId="5" fillId="0" borderId="5" xfId="1" applyNumberFormat="1" applyFont="1" applyBorder="1"/>
    <xf numFmtId="41" fontId="5" fillId="0" borderId="5" xfId="1" applyNumberFormat="1" applyFont="1" applyBorder="1"/>
    <xf numFmtId="164" fontId="4" fillId="0" borderId="7" xfId="1" applyNumberFormat="1" applyFont="1" applyBorder="1"/>
    <xf numFmtId="43" fontId="4" fillId="0" borderId="0" xfId="1" applyFont="1" applyBorder="1"/>
    <xf numFmtId="164" fontId="5" fillId="0" borderId="12" xfId="1" applyNumberFormat="1" applyFont="1" applyBorder="1"/>
    <xf numFmtId="164" fontId="5" fillId="0" borderId="7" xfId="1" applyNumberFormat="1" applyFont="1" applyBorder="1"/>
    <xf numFmtId="164" fontId="5" fillId="0" borderId="11" xfId="1" applyNumberFormat="1" applyFont="1" applyBorder="1"/>
    <xf numFmtId="164" fontId="4" fillId="0" borderId="14" xfId="1" applyNumberFormat="1" applyFont="1" applyBorder="1"/>
    <xf numFmtId="43" fontId="29" fillId="0" borderId="2" xfId="1" applyFont="1" applyFill="1" applyBorder="1" applyAlignment="1" applyProtection="1">
      <alignment horizontal="left" indent="1"/>
    </xf>
    <xf numFmtId="43" fontId="29" fillId="0" borderId="2" xfId="1" applyFont="1" applyFill="1" applyBorder="1" applyAlignment="1" applyProtection="1">
      <alignment horizontal="left" wrapText="1" indent="1"/>
    </xf>
    <xf numFmtId="43" fontId="24" fillId="0" borderId="16" xfId="1" applyFont="1" applyFill="1" applyBorder="1" applyAlignment="1" applyProtection="1">
      <alignment horizontal="left" vertical="top" wrapText="1"/>
    </xf>
    <xf numFmtId="43" fontId="22" fillId="0" borderId="3" xfId="1" applyFont="1" applyFill="1" applyBorder="1" applyAlignment="1" applyProtection="1">
      <alignment horizontal="left" wrapText="1" indent="1"/>
    </xf>
    <xf numFmtId="41" fontId="5" fillId="0" borderId="12" xfId="1" applyNumberFormat="1" applyFont="1" applyBorder="1"/>
    <xf numFmtId="164" fontId="4" fillId="0" borderId="15" xfId="1" applyNumberFormat="1" applyFont="1" applyBorder="1"/>
    <xf numFmtId="43" fontId="19" fillId="0" borderId="0" xfId="1" applyFont="1" applyBorder="1"/>
    <xf numFmtId="43" fontId="19" fillId="0" borderId="5" xfId="1" applyFont="1" applyBorder="1"/>
    <xf numFmtId="164" fontId="19" fillId="0" borderId="5" xfId="1" applyNumberFormat="1" applyFont="1" applyBorder="1"/>
    <xf numFmtId="164" fontId="18" fillId="0" borderId="7" xfId="1" applyNumberFormat="1" applyFont="1" applyBorder="1"/>
    <xf numFmtId="164" fontId="18" fillId="0" borderId="6" xfId="1" applyNumberFormat="1" applyFont="1" applyBorder="1"/>
    <xf numFmtId="43" fontId="2" fillId="0" borderId="0" xfId="1" applyFont="1" applyBorder="1"/>
    <xf numFmtId="43" fontId="2" fillId="0" borderId="5" xfId="1" applyFont="1" applyBorder="1"/>
    <xf numFmtId="164" fontId="2" fillId="0" borderId="5" xfId="1" applyNumberFormat="1" applyFont="1" applyBorder="1"/>
    <xf numFmtId="164" fontId="2" fillId="0" borderId="7" xfId="1" applyNumberFormat="1" applyFont="1" applyBorder="1"/>
    <xf numFmtId="164" fontId="15" fillId="0" borderId="7" xfId="1" applyNumberFormat="1" applyFont="1" applyBorder="1"/>
    <xf numFmtId="164" fontId="15" fillId="0" borderId="5" xfId="1" applyNumberFormat="1" applyFont="1" applyBorder="1"/>
    <xf numFmtId="164" fontId="15" fillId="0" borderId="6" xfId="1" applyNumberFormat="1" applyFont="1" applyBorder="1"/>
    <xf numFmtId="0" fontId="2" fillId="0" borderId="0" xfId="0" applyFont="1" applyBorder="1"/>
    <xf numFmtId="0" fontId="20" fillId="0" borderId="9"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28" fillId="0" borderId="46" xfId="0" applyNumberFormat="1" applyFont="1" applyFill="1" applyBorder="1" applyProtection="1"/>
    <xf numFmtId="0" fontId="21" fillId="0" borderId="46" xfId="0" applyNumberFormat="1" applyFont="1" applyFill="1" applyBorder="1" applyAlignment="1" applyProtection="1">
      <alignment horizontal="left" indent="1"/>
    </xf>
    <xf numFmtId="0" fontId="21" fillId="0" borderId="46" xfId="0" applyFont="1" applyFill="1" applyBorder="1" applyAlignment="1" applyProtection="1">
      <alignment horizontal="left" indent="1"/>
    </xf>
    <xf numFmtId="0" fontId="20" fillId="0" borderId="47" xfId="0" applyNumberFormat="1" applyFont="1" applyFill="1" applyBorder="1" applyProtection="1"/>
    <xf numFmtId="0" fontId="21" fillId="0" borderId="46" xfId="0" applyNumberFormat="1" applyFont="1" applyFill="1" applyBorder="1" applyProtection="1"/>
    <xf numFmtId="0" fontId="21" fillId="0" borderId="48" xfId="0" applyNumberFormat="1" applyFont="1" applyFill="1" applyBorder="1" applyAlignment="1" applyProtection="1">
      <alignment horizontal="left" indent="1"/>
    </xf>
    <xf numFmtId="0" fontId="20" fillId="0" borderId="49" xfId="0" applyFont="1" applyBorder="1" applyProtection="1"/>
    <xf numFmtId="43" fontId="20" fillId="0" borderId="7" xfId="1" quotePrefix="1" applyFont="1" applyFill="1" applyBorder="1" applyAlignment="1" applyProtection="1">
      <alignment horizontal="left" vertical="center"/>
    </xf>
    <xf numFmtId="43" fontId="21" fillId="0" borderId="5" xfId="1" applyFont="1" applyBorder="1"/>
    <xf numFmtId="164" fontId="21" fillId="0" borderId="5" xfId="1" applyNumberFormat="1" applyFont="1" applyBorder="1"/>
    <xf numFmtId="41" fontId="19" fillId="0" borderId="5" xfId="1" applyNumberFormat="1" applyFont="1" applyBorder="1"/>
    <xf numFmtId="41" fontId="21" fillId="0" borderId="5" xfId="1" applyNumberFormat="1" applyFont="1" applyBorder="1"/>
    <xf numFmtId="41" fontId="19" fillId="0" borderId="42" xfId="1" applyNumberFormat="1" applyFont="1" applyBorder="1"/>
    <xf numFmtId="41" fontId="21" fillId="0" borderId="42" xfId="1" applyNumberFormat="1" applyFont="1" applyBorder="1"/>
    <xf numFmtId="41" fontId="19" fillId="0" borderId="43" xfId="1" applyNumberFormat="1" applyFont="1" applyBorder="1"/>
    <xf numFmtId="41" fontId="21" fillId="0" borderId="43" xfId="1" applyNumberFormat="1" applyFont="1" applyBorder="1"/>
    <xf numFmtId="164" fontId="20" fillId="0" borderId="50" xfId="0" applyNumberFormat="1" applyFont="1" applyBorder="1" applyProtection="1"/>
    <xf numFmtId="164" fontId="20" fillId="0" borderId="14" xfId="0" applyNumberFormat="1" applyFont="1" applyBorder="1" applyProtection="1"/>
    <xf numFmtId="43" fontId="21" fillId="4" borderId="0" xfId="1" applyFont="1" applyFill="1" applyBorder="1" applyAlignment="1"/>
    <xf numFmtId="43" fontId="20" fillId="0" borderId="0" xfId="1" applyFont="1" applyFill="1" applyBorder="1" applyAlignment="1">
      <alignment horizontal="center"/>
    </xf>
    <xf numFmtId="43" fontId="21" fillId="0" borderId="12" xfId="1" applyFont="1" applyBorder="1"/>
    <xf numFmtId="164" fontId="21" fillId="0" borderId="12" xfId="1" applyNumberFormat="1" applyFont="1" applyBorder="1"/>
    <xf numFmtId="164" fontId="20" fillId="0" borderId="7" xfId="1" applyNumberFormat="1" applyFont="1" applyBorder="1"/>
    <xf numFmtId="164" fontId="20" fillId="0" borderId="12" xfId="1" applyNumberFormat="1" applyFont="1" applyBorder="1"/>
    <xf numFmtId="164" fontId="20" fillId="0" borderId="11" xfId="1" applyNumberFormat="1" applyFont="1" applyBorder="1"/>
    <xf numFmtId="164" fontId="20" fillId="0" borderId="6" xfId="1" applyNumberFormat="1" applyFont="1" applyBorder="1"/>
    <xf numFmtId="43" fontId="21" fillId="0" borderId="0" xfId="1" applyFont="1" applyBorder="1"/>
    <xf numFmtId="164" fontId="30" fillId="0" borderId="5" xfId="1" applyNumberFormat="1" applyFont="1" applyBorder="1"/>
    <xf numFmtId="43" fontId="32" fillId="0" borderId="0" xfId="1" applyFont="1" applyFill="1" applyBorder="1" applyAlignment="1">
      <alignment horizontal="center"/>
    </xf>
    <xf numFmtId="43" fontId="25" fillId="0" borderId="0" xfId="1" applyFont="1" applyBorder="1"/>
    <xf numFmtId="43" fontId="31" fillId="4" borderId="44" xfId="1" applyFont="1" applyFill="1" applyBorder="1" applyAlignment="1"/>
    <xf numFmtId="41" fontId="30" fillId="0" borderId="5" xfId="1" applyNumberFormat="1" applyFont="1" applyBorder="1"/>
    <xf numFmtId="41" fontId="30" fillId="0" borderId="43" xfId="1" applyNumberFormat="1" applyFont="1" applyBorder="1"/>
    <xf numFmtId="43" fontId="24" fillId="4" borderId="0" xfId="1" applyFont="1" applyFill="1" applyBorder="1" applyAlignment="1"/>
    <xf numFmtId="43" fontId="22" fillId="0" borderId="0" xfId="1" applyFont="1" applyFill="1" applyBorder="1" applyAlignment="1">
      <alignment horizontal="center"/>
    </xf>
    <xf numFmtId="43" fontId="17" fillId="0" borderId="5" xfId="1" applyFont="1" applyBorder="1"/>
    <xf numFmtId="43" fontId="17" fillId="0" borderId="12" xfId="1" applyFont="1" applyBorder="1"/>
    <xf numFmtId="164" fontId="17" fillId="0" borderId="5" xfId="1" applyNumberFormat="1" applyFont="1" applyBorder="1"/>
    <xf numFmtId="164" fontId="17" fillId="0" borderId="12" xfId="1" applyNumberFormat="1" applyFont="1" applyBorder="1"/>
    <xf numFmtId="164" fontId="17" fillId="0" borderId="7" xfId="1" applyNumberFormat="1" applyFont="1" applyBorder="1"/>
    <xf numFmtId="164" fontId="16" fillId="0" borderId="5" xfId="1" applyNumberFormat="1" applyFont="1" applyBorder="1"/>
    <xf numFmtId="164" fontId="16" fillId="0" borderId="12" xfId="1" applyNumberFormat="1" applyFont="1" applyBorder="1"/>
    <xf numFmtId="164" fontId="16" fillId="0" borderId="6" xfId="1" applyNumberFormat="1" applyFont="1" applyBorder="1"/>
    <xf numFmtId="43" fontId="17" fillId="0" borderId="0" xfId="1" applyFont="1" applyBorder="1"/>
    <xf numFmtId="9" fontId="21" fillId="0" borderId="5" xfId="1" applyNumberFormat="1" applyFont="1" applyBorder="1"/>
    <xf numFmtId="41" fontId="2" fillId="0" borderId="0" xfId="2" applyFont="1" applyBorder="1"/>
    <xf numFmtId="41" fontId="19" fillId="0" borderId="5" xfId="2" applyFont="1" applyBorder="1"/>
    <xf numFmtId="0" fontId="11" fillId="0" borderId="35" xfId="0" applyFont="1" applyBorder="1" applyAlignment="1">
      <alignment horizontal="left" vertical="center" wrapText="1" indent="1"/>
    </xf>
    <xf numFmtId="0" fontId="11" fillId="0" borderId="33" xfId="0" applyFont="1" applyBorder="1" applyAlignment="1">
      <alignment horizontal="left" vertical="center" wrapText="1" inden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5" borderId="18"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1" fillId="0" borderId="36" xfId="0" applyFont="1" applyBorder="1" applyAlignment="1">
      <alignment vertical="center" wrapText="1"/>
    </xf>
    <xf numFmtId="0" fontId="11" fillId="0" borderId="34" xfId="0" applyFont="1" applyBorder="1" applyAlignment="1">
      <alignment vertical="center" wrapText="1"/>
    </xf>
    <xf numFmtId="15" fontId="11" fillId="0" borderId="18" xfId="0" applyNumberFormat="1" applyFont="1" applyBorder="1" applyAlignment="1">
      <alignment vertical="center" wrapText="1"/>
    </xf>
    <xf numFmtId="15" fontId="11" fillId="0" borderId="26" xfId="0" applyNumberFormat="1" applyFont="1" applyBorder="1" applyAlignment="1">
      <alignment vertical="center" wrapText="1"/>
    </xf>
    <xf numFmtId="15" fontId="11" fillId="0" borderId="20" xfId="0" applyNumberFormat="1" applyFont="1" applyBorder="1" applyAlignment="1">
      <alignment vertical="center" wrapText="1"/>
    </xf>
    <xf numFmtId="0" fontId="11" fillId="0" borderId="18" xfId="0" applyFont="1" applyBorder="1" applyAlignment="1">
      <alignment vertical="center" wrapText="1"/>
    </xf>
    <xf numFmtId="0" fontId="11" fillId="0" borderId="26" xfId="0" applyFont="1" applyBorder="1" applyAlignment="1">
      <alignment vertical="center" wrapText="1"/>
    </xf>
    <xf numFmtId="0" fontId="11" fillId="0" borderId="20" xfId="0" applyFont="1" applyBorder="1" applyAlignment="1">
      <alignment vertical="center" wrapText="1"/>
    </xf>
    <xf numFmtId="0" fontId="14" fillId="8" borderId="18" xfId="0" applyFont="1" applyFill="1" applyBorder="1" applyAlignment="1">
      <alignment vertical="center" wrapText="1"/>
    </xf>
    <xf numFmtId="0" fontId="14" fillId="8" borderId="26" xfId="0" applyFont="1" applyFill="1" applyBorder="1" applyAlignment="1">
      <alignment vertical="center" wrapText="1"/>
    </xf>
    <xf numFmtId="0" fontId="14" fillId="8" borderId="20" xfId="0" applyFont="1" applyFill="1" applyBorder="1" applyAlignment="1">
      <alignment vertical="center" wrapText="1"/>
    </xf>
    <xf numFmtId="0" fontId="3" fillId="5" borderId="27" xfId="0" applyFont="1" applyFill="1" applyBorder="1" applyAlignment="1">
      <alignment vertical="center" wrapText="1"/>
    </xf>
    <xf numFmtId="0" fontId="3" fillId="5" borderId="31" xfId="0" applyFont="1" applyFill="1" applyBorder="1" applyAlignment="1">
      <alignment vertical="center" wrapText="1"/>
    </xf>
    <xf numFmtId="0" fontId="3" fillId="5" borderId="33" xfId="0" applyFont="1" applyFill="1" applyBorder="1" applyAlignment="1">
      <alignment vertical="center" wrapText="1"/>
    </xf>
    <xf numFmtId="0" fontId="3" fillId="5" borderId="28"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6" borderId="22" xfId="0" applyFont="1" applyFill="1" applyBorder="1" applyAlignment="1">
      <alignment vertical="center" wrapText="1"/>
    </xf>
    <xf numFmtId="0" fontId="3" fillId="6" borderId="23" xfId="0" applyFont="1" applyFill="1" applyBorder="1" applyAlignment="1">
      <alignment vertical="center" wrapText="1"/>
    </xf>
    <xf numFmtId="0" fontId="3" fillId="6" borderId="24" xfId="0" applyFont="1" applyFill="1" applyBorder="1" applyAlignment="1">
      <alignment vertical="center" wrapText="1"/>
    </xf>
    <xf numFmtId="0" fontId="11" fillId="8" borderId="18" xfId="0" applyFont="1" applyFill="1" applyBorder="1" applyAlignment="1">
      <alignment vertical="center" wrapText="1"/>
    </xf>
    <xf numFmtId="0" fontId="11" fillId="8" borderId="26" xfId="0" applyFont="1" applyFill="1" applyBorder="1" applyAlignment="1">
      <alignment vertical="center" wrapText="1"/>
    </xf>
    <xf numFmtId="0" fontId="11" fillId="8" borderId="20" xfId="0" applyFont="1" applyFill="1" applyBorder="1" applyAlignment="1">
      <alignment vertical="center" wrapText="1"/>
    </xf>
    <xf numFmtId="0" fontId="11" fillId="7" borderId="18" xfId="0" applyFont="1" applyFill="1" applyBorder="1" applyAlignment="1">
      <alignment vertical="center" wrapText="1"/>
    </xf>
    <xf numFmtId="0" fontId="11" fillId="7" borderId="26" xfId="0" applyFont="1" applyFill="1" applyBorder="1" applyAlignment="1">
      <alignment vertical="center" wrapText="1"/>
    </xf>
    <xf numFmtId="0" fontId="11" fillId="7" borderId="20" xfId="0" applyFont="1" applyFill="1" applyBorder="1" applyAlignment="1">
      <alignment vertical="center" wrapText="1"/>
    </xf>
    <xf numFmtId="0" fontId="11" fillId="9" borderId="18" xfId="0" applyFont="1" applyFill="1" applyBorder="1" applyAlignment="1">
      <alignment vertical="center" wrapText="1"/>
    </xf>
    <xf numFmtId="0" fontId="11" fillId="9" borderId="26" xfId="0" applyFont="1" applyFill="1" applyBorder="1" applyAlignment="1">
      <alignment vertical="center" wrapText="1"/>
    </xf>
    <xf numFmtId="0" fontId="11" fillId="9" borderId="20" xfId="0" applyFont="1" applyFill="1" applyBorder="1" applyAlignment="1">
      <alignment vertical="center" wrapText="1"/>
    </xf>
    <xf numFmtId="0" fontId="11" fillId="0" borderId="26" xfId="0" applyFont="1" applyBorder="1" applyAlignment="1">
      <alignment horizontal="center" vertical="center" wrapText="1"/>
    </xf>
    <xf numFmtId="0" fontId="11" fillId="6" borderId="18" xfId="0" applyFont="1" applyFill="1" applyBorder="1" applyAlignment="1">
      <alignment vertical="center" wrapText="1"/>
    </xf>
    <xf numFmtId="0" fontId="11" fillId="6" borderId="26" xfId="0" applyFont="1" applyFill="1" applyBorder="1" applyAlignment="1">
      <alignment vertical="center" wrapText="1"/>
    </xf>
    <xf numFmtId="0" fontId="11" fillId="6" borderId="20" xfId="0" applyFont="1" applyFill="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3" fillId="6" borderId="18" xfId="0" applyFont="1" applyFill="1" applyBorder="1" applyAlignment="1">
      <alignment vertical="center" wrapText="1"/>
    </xf>
    <xf numFmtId="0" fontId="13" fillId="6" borderId="26" xfId="0" applyFont="1" applyFill="1" applyBorder="1" applyAlignment="1">
      <alignment vertical="center" wrapText="1"/>
    </xf>
    <xf numFmtId="0" fontId="13" fillId="6" borderId="20" xfId="0" applyFont="1" applyFill="1" applyBorder="1" applyAlignment="1">
      <alignment vertical="center" wrapText="1"/>
    </xf>
    <xf numFmtId="0" fontId="3" fillId="5" borderId="18" xfId="0" applyFont="1" applyFill="1" applyBorder="1" applyAlignment="1">
      <alignment horizontal="center" vertical="center" wrapText="1"/>
    </xf>
    <xf numFmtId="43" fontId="1" fillId="3" borderId="9" xfId="1" applyFont="1" applyFill="1" applyBorder="1" applyAlignment="1">
      <alignment horizontal="center" vertical="top" wrapText="1"/>
    </xf>
    <xf numFmtId="43" fontId="1" fillId="3" borderId="10" xfId="1" applyFont="1" applyFill="1" applyBorder="1" applyAlignment="1">
      <alignment horizontal="center" vertical="top" wrapText="1"/>
    </xf>
    <xf numFmtId="0" fontId="4" fillId="4" borderId="0" xfId="0" applyFont="1" applyFill="1" applyBorder="1" applyAlignment="1">
      <alignment horizontal="left" wrapText="1"/>
    </xf>
    <xf numFmtId="0" fontId="4" fillId="2" borderId="0" xfId="0" applyFont="1" applyFill="1" applyBorder="1" applyAlignment="1">
      <alignment horizontal="center" wrapText="1"/>
    </xf>
    <xf numFmtId="43" fontId="4" fillId="2" borderId="0" xfId="1" applyFont="1" applyFill="1" applyBorder="1" applyAlignment="1">
      <alignment horizontal="center"/>
    </xf>
    <xf numFmtId="43" fontId="4" fillId="4" borderId="0" xfId="1" applyFont="1" applyFill="1" applyBorder="1" applyAlignment="1">
      <alignment horizontal="left"/>
    </xf>
    <xf numFmtId="43" fontId="4" fillId="4" borderId="0" xfId="1" applyFont="1" applyFill="1" applyBorder="1" applyAlignment="1">
      <alignment horizontal="left" wrapText="1"/>
    </xf>
    <xf numFmtId="43" fontId="18" fillId="2" borderId="0" xfId="1" applyFont="1" applyFill="1" applyBorder="1" applyAlignment="1">
      <alignment horizontal="center"/>
    </xf>
    <xf numFmtId="0" fontId="4" fillId="2" borderId="46" xfId="0" applyFont="1" applyFill="1" applyBorder="1" applyAlignment="1">
      <alignment horizontal="center"/>
    </xf>
    <xf numFmtId="0" fontId="4" fillId="2" borderId="0" xfId="0" applyFont="1" applyFill="1" applyBorder="1" applyAlignment="1">
      <alignment horizontal="center"/>
    </xf>
    <xf numFmtId="0" fontId="4" fillId="2" borderId="41" xfId="0" applyFont="1" applyFill="1" applyBorder="1" applyAlignment="1">
      <alignment horizontal="center"/>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1905</xdr:colOff>
      <xdr:row>2</xdr:row>
      <xdr:rowOff>180975</xdr:rowOff>
    </xdr:to>
    <xdr:grpSp>
      <xdr:nvGrpSpPr>
        <xdr:cNvPr id="2" name="Group 6"/>
        <xdr:cNvGrpSpPr>
          <a:grpSpLocks/>
        </xdr:cNvGrpSpPr>
      </xdr:nvGrpSpPr>
      <xdr:grpSpPr bwMode="auto">
        <a:xfrm>
          <a:off x="1847850" y="428625"/>
          <a:ext cx="1905" cy="180975"/>
          <a:chOff x="3585" y="1801"/>
          <a:chExt cx="1525" cy="1519"/>
        </a:xfrm>
      </xdr:grpSpPr>
      <xdr:sp macro="" textlink="">
        <xdr:nvSpPr>
          <xdr:cNvPr id="3" name="Oval 12"/>
          <xdr:cNvSpPr>
            <a:spLocks noChangeArrowheads="1"/>
          </xdr:cNvSpPr>
        </xdr:nvSpPr>
        <xdr:spPr bwMode="auto">
          <a:xfrm>
            <a:off x="3585" y="1801"/>
            <a:ext cx="1525" cy="1519"/>
          </a:xfrm>
          <a:prstGeom prst="ellipse">
            <a:avLst/>
          </a:prstGeom>
          <a:solidFill>
            <a:srgbClr val="00CC00"/>
          </a:solidFill>
          <a:ln w="9525">
            <a:solidFill>
              <a:srgbClr val="000000"/>
            </a:solidFill>
            <a:round/>
            <a:headEnd/>
            <a:tailEnd/>
          </a:ln>
        </xdr:spPr>
      </xdr:sp>
      <xdr:sp macro="" textlink="">
        <xdr:nvSpPr>
          <xdr:cNvPr id="4" name="Oval 11"/>
          <xdr:cNvSpPr>
            <a:spLocks noChangeArrowheads="1"/>
          </xdr:cNvSpPr>
        </xdr:nvSpPr>
        <xdr:spPr bwMode="auto">
          <a:xfrm>
            <a:off x="4028" y="2279"/>
            <a:ext cx="144" cy="141"/>
          </a:xfrm>
          <a:prstGeom prst="ellipse">
            <a:avLst/>
          </a:prstGeom>
          <a:solidFill>
            <a:srgbClr val="008000"/>
          </a:solidFill>
          <a:ln w="9525">
            <a:solidFill>
              <a:srgbClr val="000000"/>
            </a:solidFill>
            <a:round/>
            <a:headEnd/>
            <a:tailEnd/>
          </a:ln>
        </xdr:spPr>
      </xdr:sp>
      <xdr:sp macro="" textlink="">
        <xdr:nvSpPr>
          <xdr:cNvPr id="5" name="Oval 10"/>
          <xdr:cNvSpPr>
            <a:spLocks noChangeArrowheads="1"/>
          </xdr:cNvSpPr>
        </xdr:nvSpPr>
        <xdr:spPr bwMode="auto">
          <a:xfrm>
            <a:off x="4519" y="2279"/>
            <a:ext cx="144" cy="141"/>
          </a:xfrm>
          <a:prstGeom prst="ellipse">
            <a:avLst/>
          </a:prstGeom>
          <a:solidFill>
            <a:srgbClr val="008000"/>
          </a:solidFill>
          <a:ln w="9525">
            <a:solidFill>
              <a:srgbClr val="000000"/>
            </a:solidFill>
            <a:round/>
            <a:headEnd/>
            <a:tailEnd/>
          </a:ln>
        </xdr:spPr>
      </xdr:sp>
      <xdr:grpSp>
        <xdr:nvGrpSpPr>
          <xdr:cNvPr id="6" name="Group 7"/>
          <xdr:cNvGrpSpPr>
            <a:grpSpLocks/>
          </xdr:cNvGrpSpPr>
        </xdr:nvGrpSpPr>
        <xdr:grpSpPr bwMode="auto">
          <a:xfrm>
            <a:off x="3858" y="2530"/>
            <a:ext cx="980" cy="480"/>
            <a:chOff x="4028" y="4516"/>
            <a:chExt cx="980" cy="480"/>
          </a:xfrm>
        </xdr:grpSpPr>
        <xdr:sp macro="" textlink="">
          <xdr:nvSpPr>
            <xdr:cNvPr id="7" name="Oval 9"/>
            <xdr:cNvSpPr>
              <a:spLocks noChangeArrowheads="1"/>
            </xdr:cNvSpPr>
          </xdr:nvSpPr>
          <xdr:spPr bwMode="auto">
            <a:xfrm>
              <a:off x="4088" y="4606"/>
              <a:ext cx="830" cy="390"/>
            </a:xfrm>
            <a:prstGeom prst="ellipse">
              <a:avLst/>
            </a:prstGeom>
            <a:solidFill>
              <a:srgbClr val="00CC00"/>
            </a:solidFill>
            <a:ln w="9525">
              <a:solidFill>
                <a:srgbClr val="000000"/>
              </a:solidFill>
              <a:round/>
              <a:headEnd/>
              <a:tailEnd/>
            </a:ln>
          </xdr:spPr>
        </xdr:sp>
        <xdr:sp macro="" textlink="">
          <xdr:nvSpPr>
            <xdr:cNvPr id="8" name="Rectangle 7"/>
            <xdr:cNvSpPr>
              <a:spLocks noChangeArrowheads="1"/>
            </xdr:cNvSpPr>
          </xdr:nvSpPr>
          <xdr:spPr bwMode="auto">
            <a:xfrm>
              <a:off x="4028" y="4516"/>
              <a:ext cx="980" cy="350"/>
            </a:xfrm>
            <a:prstGeom prst="rect">
              <a:avLst/>
            </a:prstGeom>
            <a:solidFill>
              <a:srgbClr val="00CC00"/>
            </a:solidFill>
            <a:ln w="9525">
              <a:noFill/>
              <a:miter lim="800000"/>
              <a:headEnd/>
              <a:tailEnd/>
            </a:ln>
          </xdr:spPr>
        </xdr:sp>
      </xdr:grpSp>
    </xdr:grpSp>
    <xdr:clientData/>
  </xdr:twoCellAnchor>
  <xdr:twoCellAnchor>
    <xdr:from>
      <xdr:col>3</xdr:col>
      <xdr:colOff>0</xdr:colOff>
      <xdr:row>2</xdr:row>
      <xdr:rowOff>0</xdr:rowOff>
    </xdr:from>
    <xdr:to>
      <xdr:col>3</xdr:col>
      <xdr:colOff>1905</xdr:colOff>
      <xdr:row>2</xdr:row>
      <xdr:rowOff>182879</xdr:rowOff>
    </xdr:to>
    <xdr:grpSp>
      <xdr:nvGrpSpPr>
        <xdr:cNvPr id="9" name="Group 6"/>
        <xdr:cNvGrpSpPr>
          <a:grpSpLocks/>
        </xdr:cNvGrpSpPr>
      </xdr:nvGrpSpPr>
      <xdr:grpSpPr bwMode="auto">
        <a:xfrm>
          <a:off x="2771775" y="428625"/>
          <a:ext cx="1905" cy="182879"/>
          <a:chOff x="3781" y="1801"/>
          <a:chExt cx="1220" cy="1519"/>
        </a:xfrm>
        <a:solidFill>
          <a:srgbClr val="CCFF33"/>
        </a:solidFill>
      </xdr:grpSpPr>
      <xdr:sp macro="" textlink="">
        <xdr:nvSpPr>
          <xdr:cNvPr id="10" name="Oval 12"/>
          <xdr:cNvSpPr>
            <a:spLocks noChangeArrowheads="1"/>
          </xdr:cNvSpPr>
        </xdr:nvSpPr>
        <xdr:spPr bwMode="auto">
          <a:xfrm>
            <a:off x="3781" y="1801"/>
            <a:ext cx="1220" cy="1519"/>
          </a:xfrm>
          <a:prstGeom prst="ellipse">
            <a:avLst/>
          </a:prstGeom>
          <a:grpFill/>
          <a:ln w="9525">
            <a:solidFill>
              <a:srgbClr val="000000"/>
            </a:solidFill>
            <a:round/>
            <a:headEnd/>
            <a:tailEnd/>
          </a:ln>
        </xdr:spPr>
      </xdr:sp>
      <xdr:sp macro="" textlink="">
        <xdr:nvSpPr>
          <xdr:cNvPr id="11" name="Oval 10"/>
          <xdr:cNvSpPr>
            <a:spLocks noChangeArrowheads="1"/>
          </xdr:cNvSpPr>
        </xdr:nvSpPr>
        <xdr:spPr bwMode="auto">
          <a:xfrm>
            <a:off x="4028" y="2279"/>
            <a:ext cx="144" cy="141"/>
          </a:xfrm>
          <a:prstGeom prst="ellipse">
            <a:avLst/>
          </a:prstGeom>
          <a:grpFill/>
          <a:ln w="9525">
            <a:solidFill>
              <a:srgbClr val="000000"/>
            </a:solidFill>
            <a:round/>
            <a:headEnd/>
            <a:tailEnd/>
          </a:ln>
        </xdr:spPr>
      </xdr:sp>
      <xdr:sp macro="" textlink="">
        <xdr:nvSpPr>
          <xdr:cNvPr id="12" name="Oval 10"/>
          <xdr:cNvSpPr>
            <a:spLocks noChangeArrowheads="1"/>
          </xdr:cNvSpPr>
        </xdr:nvSpPr>
        <xdr:spPr bwMode="auto">
          <a:xfrm>
            <a:off x="4519" y="2279"/>
            <a:ext cx="144" cy="141"/>
          </a:xfrm>
          <a:prstGeom prst="ellipse">
            <a:avLst/>
          </a:prstGeom>
          <a:grpFill/>
          <a:ln w="9525">
            <a:solidFill>
              <a:srgbClr val="000000"/>
            </a:solidFill>
            <a:round/>
            <a:headEnd/>
            <a:tailEnd/>
          </a:ln>
        </xdr:spPr>
      </xdr:sp>
      <xdr:grpSp>
        <xdr:nvGrpSpPr>
          <xdr:cNvPr id="13" name="Group 7"/>
          <xdr:cNvGrpSpPr>
            <a:grpSpLocks/>
          </xdr:cNvGrpSpPr>
        </xdr:nvGrpSpPr>
        <xdr:grpSpPr bwMode="auto">
          <a:xfrm>
            <a:off x="3858" y="2530"/>
            <a:ext cx="980" cy="480"/>
            <a:chOff x="4028" y="4516"/>
            <a:chExt cx="980" cy="480"/>
          </a:xfrm>
          <a:grpFill/>
        </xdr:grpSpPr>
        <xdr:sp macro="" textlink="">
          <xdr:nvSpPr>
            <xdr:cNvPr id="14" name="Oval 9"/>
            <xdr:cNvSpPr>
              <a:spLocks noChangeArrowheads="1"/>
            </xdr:cNvSpPr>
          </xdr:nvSpPr>
          <xdr:spPr bwMode="auto">
            <a:xfrm>
              <a:off x="4088" y="4606"/>
              <a:ext cx="830" cy="390"/>
            </a:xfrm>
            <a:prstGeom prst="ellipse">
              <a:avLst/>
            </a:prstGeom>
            <a:grpFill/>
            <a:ln w="9525">
              <a:solidFill>
                <a:srgbClr val="000000"/>
              </a:solidFill>
              <a:round/>
              <a:headEnd/>
              <a:tailEnd/>
            </a:ln>
          </xdr:spPr>
        </xdr:sp>
        <xdr:sp macro="" textlink="">
          <xdr:nvSpPr>
            <xdr:cNvPr id="15" name="Rectangle 8"/>
            <xdr:cNvSpPr>
              <a:spLocks noChangeArrowheads="1"/>
            </xdr:cNvSpPr>
          </xdr:nvSpPr>
          <xdr:spPr bwMode="auto">
            <a:xfrm>
              <a:off x="4028" y="4516"/>
              <a:ext cx="980" cy="350"/>
            </a:xfrm>
            <a:prstGeom prst="rect">
              <a:avLst/>
            </a:prstGeom>
            <a:grpFill/>
            <a:ln w="9525">
              <a:noFill/>
              <a:miter lim="800000"/>
              <a:headEnd/>
              <a:tailEnd/>
            </a:ln>
          </xdr:spPr>
        </xdr:sp>
      </xdr:grpSp>
    </xdr:grpSp>
    <xdr:clientData/>
  </xdr:twoCellAnchor>
  <xdr:twoCellAnchor>
    <xdr:from>
      <xdr:col>1</xdr:col>
      <xdr:colOff>1478280</xdr:colOff>
      <xdr:row>2</xdr:row>
      <xdr:rowOff>22860</xdr:rowOff>
    </xdr:from>
    <xdr:to>
      <xdr:col>1</xdr:col>
      <xdr:colOff>1792605</xdr:colOff>
      <xdr:row>2</xdr:row>
      <xdr:rowOff>333375</xdr:rowOff>
    </xdr:to>
    <xdr:grpSp>
      <xdr:nvGrpSpPr>
        <xdr:cNvPr id="55" name="Group 6"/>
        <xdr:cNvGrpSpPr>
          <a:grpSpLocks/>
        </xdr:cNvGrpSpPr>
      </xdr:nvGrpSpPr>
      <xdr:grpSpPr bwMode="auto">
        <a:xfrm>
          <a:off x="1849755" y="451485"/>
          <a:ext cx="0" cy="196215"/>
          <a:chOff x="3585" y="1801"/>
          <a:chExt cx="1525" cy="1519"/>
        </a:xfrm>
      </xdr:grpSpPr>
      <xdr:sp macro="" textlink="">
        <xdr:nvSpPr>
          <xdr:cNvPr id="56" name="Oval 12"/>
          <xdr:cNvSpPr>
            <a:spLocks noChangeArrowheads="1"/>
          </xdr:cNvSpPr>
        </xdr:nvSpPr>
        <xdr:spPr bwMode="auto">
          <a:xfrm>
            <a:off x="3585" y="1801"/>
            <a:ext cx="1525" cy="1519"/>
          </a:xfrm>
          <a:prstGeom prst="ellipse">
            <a:avLst/>
          </a:prstGeom>
          <a:solidFill>
            <a:srgbClr val="00CC00"/>
          </a:solidFill>
          <a:ln w="9525">
            <a:solidFill>
              <a:srgbClr val="000000"/>
            </a:solidFill>
            <a:round/>
            <a:headEnd/>
            <a:tailEnd/>
          </a:ln>
        </xdr:spPr>
      </xdr:sp>
      <xdr:sp macro="" textlink="">
        <xdr:nvSpPr>
          <xdr:cNvPr id="57" name="Oval 11"/>
          <xdr:cNvSpPr>
            <a:spLocks noChangeArrowheads="1"/>
          </xdr:cNvSpPr>
        </xdr:nvSpPr>
        <xdr:spPr bwMode="auto">
          <a:xfrm>
            <a:off x="4028" y="2279"/>
            <a:ext cx="144" cy="141"/>
          </a:xfrm>
          <a:prstGeom prst="ellipse">
            <a:avLst/>
          </a:prstGeom>
          <a:solidFill>
            <a:srgbClr val="008000"/>
          </a:solidFill>
          <a:ln w="9525">
            <a:solidFill>
              <a:srgbClr val="000000"/>
            </a:solidFill>
            <a:round/>
            <a:headEnd/>
            <a:tailEnd/>
          </a:ln>
        </xdr:spPr>
      </xdr:sp>
      <xdr:sp macro="" textlink="">
        <xdr:nvSpPr>
          <xdr:cNvPr id="58" name="Oval 10"/>
          <xdr:cNvSpPr>
            <a:spLocks noChangeArrowheads="1"/>
          </xdr:cNvSpPr>
        </xdr:nvSpPr>
        <xdr:spPr bwMode="auto">
          <a:xfrm>
            <a:off x="4519" y="2279"/>
            <a:ext cx="144" cy="141"/>
          </a:xfrm>
          <a:prstGeom prst="ellipse">
            <a:avLst/>
          </a:prstGeom>
          <a:solidFill>
            <a:srgbClr val="008000"/>
          </a:solidFill>
          <a:ln w="9525">
            <a:solidFill>
              <a:srgbClr val="000000"/>
            </a:solidFill>
            <a:round/>
            <a:headEnd/>
            <a:tailEnd/>
          </a:ln>
        </xdr:spPr>
      </xdr:sp>
      <xdr:grpSp>
        <xdr:nvGrpSpPr>
          <xdr:cNvPr id="59" name="Group 7"/>
          <xdr:cNvGrpSpPr>
            <a:grpSpLocks/>
          </xdr:cNvGrpSpPr>
        </xdr:nvGrpSpPr>
        <xdr:grpSpPr bwMode="auto">
          <a:xfrm>
            <a:off x="3858" y="2530"/>
            <a:ext cx="980" cy="480"/>
            <a:chOff x="4028" y="4516"/>
            <a:chExt cx="980" cy="480"/>
          </a:xfrm>
        </xdr:grpSpPr>
        <xdr:sp macro="" textlink="">
          <xdr:nvSpPr>
            <xdr:cNvPr id="60" name="Oval 9"/>
            <xdr:cNvSpPr>
              <a:spLocks noChangeArrowheads="1"/>
            </xdr:cNvSpPr>
          </xdr:nvSpPr>
          <xdr:spPr bwMode="auto">
            <a:xfrm>
              <a:off x="4088" y="4606"/>
              <a:ext cx="830" cy="390"/>
            </a:xfrm>
            <a:prstGeom prst="ellipse">
              <a:avLst/>
            </a:prstGeom>
            <a:solidFill>
              <a:srgbClr val="00CC00"/>
            </a:solidFill>
            <a:ln w="9525">
              <a:solidFill>
                <a:srgbClr val="000000"/>
              </a:solidFill>
              <a:round/>
              <a:headEnd/>
              <a:tailEnd/>
            </a:ln>
          </xdr:spPr>
        </xdr:sp>
        <xdr:sp macro="" textlink="">
          <xdr:nvSpPr>
            <xdr:cNvPr id="61" name="Rectangle 60"/>
            <xdr:cNvSpPr>
              <a:spLocks noChangeArrowheads="1"/>
            </xdr:cNvSpPr>
          </xdr:nvSpPr>
          <xdr:spPr bwMode="auto">
            <a:xfrm>
              <a:off x="4028" y="4516"/>
              <a:ext cx="980" cy="350"/>
            </a:xfrm>
            <a:prstGeom prst="rect">
              <a:avLst/>
            </a:prstGeom>
            <a:solidFill>
              <a:srgbClr val="00CC00"/>
            </a:solidFill>
            <a:ln w="9525">
              <a:noFill/>
              <a:miter lim="800000"/>
              <a:headEnd/>
              <a:tailEnd/>
            </a:ln>
          </xdr:spPr>
        </xdr:sp>
      </xdr:grpSp>
    </xdr:grpSp>
    <xdr:clientData/>
  </xdr:twoCellAnchor>
  <xdr:twoCellAnchor>
    <xdr:from>
      <xdr:col>2</xdr:col>
      <xdr:colOff>1287780</xdr:colOff>
      <xdr:row>2</xdr:row>
      <xdr:rowOff>15240</xdr:rowOff>
    </xdr:from>
    <xdr:to>
      <xdr:col>2</xdr:col>
      <xdr:colOff>1602105</xdr:colOff>
      <xdr:row>2</xdr:row>
      <xdr:rowOff>297179</xdr:rowOff>
    </xdr:to>
    <xdr:grpSp>
      <xdr:nvGrpSpPr>
        <xdr:cNvPr id="62" name="Group 6"/>
        <xdr:cNvGrpSpPr>
          <a:grpSpLocks/>
        </xdr:cNvGrpSpPr>
      </xdr:nvGrpSpPr>
      <xdr:grpSpPr bwMode="auto">
        <a:xfrm>
          <a:off x="2773680" y="443865"/>
          <a:ext cx="0" cy="205739"/>
          <a:chOff x="3781" y="1801"/>
          <a:chExt cx="1220" cy="1519"/>
        </a:xfrm>
        <a:solidFill>
          <a:srgbClr val="CCFF33"/>
        </a:solidFill>
      </xdr:grpSpPr>
      <xdr:sp macro="" textlink="">
        <xdr:nvSpPr>
          <xdr:cNvPr id="63" name="Oval 12"/>
          <xdr:cNvSpPr>
            <a:spLocks noChangeArrowheads="1"/>
          </xdr:cNvSpPr>
        </xdr:nvSpPr>
        <xdr:spPr bwMode="auto">
          <a:xfrm>
            <a:off x="3781" y="1801"/>
            <a:ext cx="1220" cy="1519"/>
          </a:xfrm>
          <a:prstGeom prst="ellipse">
            <a:avLst/>
          </a:prstGeom>
          <a:grpFill/>
          <a:ln w="9525">
            <a:solidFill>
              <a:srgbClr val="000000"/>
            </a:solidFill>
            <a:round/>
            <a:headEnd/>
            <a:tailEnd/>
          </a:ln>
        </xdr:spPr>
      </xdr:sp>
      <xdr:sp macro="" textlink="">
        <xdr:nvSpPr>
          <xdr:cNvPr id="64" name="Oval 63"/>
          <xdr:cNvSpPr>
            <a:spLocks noChangeArrowheads="1"/>
          </xdr:cNvSpPr>
        </xdr:nvSpPr>
        <xdr:spPr bwMode="auto">
          <a:xfrm>
            <a:off x="4028" y="2279"/>
            <a:ext cx="144" cy="141"/>
          </a:xfrm>
          <a:prstGeom prst="ellipse">
            <a:avLst/>
          </a:prstGeom>
          <a:grpFill/>
          <a:ln w="9525">
            <a:solidFill>
              <a:srgbClr val="000000"/>
            </a:solidFill>
            <a:round/>
            <a:headEnd/>
            <a:tailEnd/>
          </a:ln>
        </xdr:spPr>
      </xdr:sp>
      <xdr:sp macro="" textlink="">
        <xdr:nvSpPr>
          <xdr:cNvPr id="65" name="Oval 10"/>
          <xdr:cNvSpPr>
            <a:spLocks noChangeArrowheads="1"/>
          </xdr:cNvSpPr>
        </xdr:nvSpPr>
        <xdr:spPr bwMode="auto">
          <a:xfrm>
            <a:off x="4519" y="2279"/>
            <a:ext cx="144" cy="141"/>
          </a:xfrm>
          <a:prstGeom prst="ellipse">
            <a:avLst/>
          </a:prstGeom>
          <a:grpFill/>
          <a:ln w="9525">
            <a:solidFill>
              <a:srgbClr val="000000"/>
            </a:solidFill>
            <a:round/>
            <a:headEnd/>
            <a:tailEnd/>
          </a:ln>
        </xdr:spPr>
      </xdr:sp>
      <xdr:grpSp>
        <xdr:nvGrpSpPr>
          <xdr:cNvPr id="66" name="Group 7"/>
          <xdr:cNvGrpSpPr>
            <a:grpSpLocks/>
          </xdr:cNvGrpSpPr>
        </xdr:nvGrpSpPr>
        <xdr:grpSpPr bwMode="auto">
          <a:xfrm>
            <a:off x="3858" y="2530"/>
            <a:ext cx="980" cy="480"/>
            <a:chOff x="4028" y="4516"/>
            <a:chExt cx="980" cy="480"/>
          </a:xfrm>
          <a:grpFill/>
        </xdr:grpSpPr>
        <xdr:sp macro="" textlink="">
          <xdr:nvSpPr>
            <xdr:cNvPr id="67" name="Oval 9"/>
            <xdr:cNvSpPr>
              <a:spLocks noChangeArrowheads="1"/>
            </xdr:cNvSpPr>
          </xdr:nvSpPr>
          <xdr:spPr bwMode="auto">
            <a:xfrm>
              <a:off x="4088" y="4606"/>
              <a:ext cx="830" cy="390"/>
            </a:xfrm>
            <a:prstGeom prst="ellipse">
              <a:avLst/>
            </a:prstGeom>
            <a:grpFill/>
            <a:ln w="9525">
              <a:solidFill>
                <a:srgbClr val="000000"/>
              </a:solidFill>
              <a:round/>
              <a:headEnd/>
              <a:tailEnd/>
            </a:ln>
          </xdr:spPr>
        </xdr:sp>
        <xdr:sp macro="" textlink="">
          <xdr:nvSpPr>
            <xdr:cNvPr id="68" name="Rectangle 8"/>
            <xdr:cNvSpPr>
              <a:spLocks noChangeArrowheads="1"/>
            </xdr:cNvSpPr>
          </xdr:nvSpPr>
          <xdr:spPr bwMode="auto">
            <a:xfrm>
              <a:off x="4028" y="4516"/>
              <a:ext cx="980" cy="350"/>
            </a:xfrm>
            <a:prstGeom prst="rect">
              <a:avLst/>
            </a:prstGeom>
            <a:grpFill/>
            <a:ln w="9525">
              <a:noFill/>
              <a:miter lim="800000"/>
              <a:headEnd/>
              <a:tailEnd/>
            </a:ln>
          </xdr:spPr>
        </xdr:sp>
      </xdr:grpSp>
    </xdr:grpSp>
    <xdr:clientData/>
  </xdr:twoCellAnchor>
  <xdr:twoCellAnchor>
    <xdr:from>
      <xdr:col>3</xdr:col>
      <xdr:colOff>1760220</xdr:colOff>
      <xdr:row>2</xdr:row>
      <xdr:rowOff>30480</xdr:rowOff>
    </xdr:from>
    <xdr:to>
      <xdr:col>3</xdr:col>
      <xdr:colOff>2074544</xdr:colOff>
      <xdr:row>2</xdr:row>
      <xdr:rowOff>333375</xdr:rowOff>
    </xdr:to>
    <xdr:grpSp>
      <xdr:nvGrpSpPr>
        <xdr:cNvPr id="69" name="Group 1"/>
        <xdr:cNvGrpSpPr>
          <a:grpSpLocks/>
        </xdr:cNvGrpSpPr>
      </xdr:nvGrpSpPr>
      <xdr:grpSpPr bwMode="auto">
        <a:xfrm>
          <a:off x="3693795" y="459105"/>
          <a:ext cx="0" cy="188595"/>
          <a:chOff x="3825" y="3791"/>
          <a:chExt cx="1525" cy="1519"/>
        </a:xfrm>
      </xdr:grpSpPr>
      <xdr:sp macro="" textlink="">
        <xdr:nvSpPr>
          <xdr:cNvPr id="70" name="Oval 5"/>
          <xdr:cNvSpPr>
            <a:spLocks noChangeArrowheads="1"/>
          </xdr:cNvSpPr>
        </xdr:nvSpPr>
        <xdr:spPr bwMode="auto">
          <a:xfrm>
            <a:off x="3825" y="3791"/>
            <a:ext cx="1525" cy="1519"/>
          </a:xfrm>
          <a:prstGeom prst="ellipse">
            <a:avLst/>
          </a:prstGeom>
          <a:solidFill>
            <a:srgbClr val="FFFF00"/>
          </a:solidFill>
          <a:ln w="9525">
            <a:solidFill>
              <a:srgbClr val="000000"/>
            </a:solidFill>
            <a:round/>
            <a:headEnd/>
            <a:tailEnd/>
          </a:ln>
        </xdr:spPr>
      </xdr:sp>
      <xdr:sp macro="" textlink="">
        <xdr:nvSpPr>
          <xdr:cNvPr id="71" name="Oval 70"/>
          <xdr:cNvSpPr>
            <a:spLocks noChangeArrowheads="1"/>
          </xdr:cNvSpPr>
        </xdr:nvSpPr>
        <xdr:spPr bwMode="auto">
          <a:xfrm>
            <a:off x="4268" y="4269"/>
            <a:ext cx="144" cy="141"/>
          </a:xfrm>
          <a:prstGeom prst="ellipse">
            <a:avLst/>
          </a:prstGeom>
          <a:solidFill>
            <a:srgbClr val="CC9900"/>
          </a:solidFill>
          <a:ln w="9525">
            <a:solidFill>
              <a:srgbClr val="000000"/>
            </a:solidFill>
            <a:round/>
            <a:headEnd/>
            <a:tailEnd/>
          </a:ln>
        </xdr:spPr>
      </xdr:sp>
      <xdr:sp macro="" textlink="">
        <xdr:nvSpPr>
          <xdr:cNvPr id="72" name="Oval 3"/>
          <xdr:cNvSpPr>
            <a:spLocks noChangeArrowheads="1"/>
          </xdr:cNvSpPr>
        </xdr:nvSpPr>
        <xdr:spPr bwMode="auto">
          <a:xfrm>
            <a:off x="4759" y="4269"/>
            <a:ext cx="144" cy="141"/>
          </a:xfrm>
          <a:prstGeom prst="ellipse">
            <a:avLst/>
          </a:prstGeom>
          <a:solidFill>
            <a:srgbClr val="CC9900"/>
          </a:solidFill>
          <a:ln w="9525">
            <a:solidFill>
              <a:srgbClr val="000000"/>
            </a:solidFill>
            <a:round/>
            <a:headEnd/>
            <a:tailEnd/>
          </a:ln>
        </xdr:spPr>
      </xdr:sp>
      <xdr:sp macro="" textlink="">
        <xdr:nvSpPr>
          <xdr:cNvPr id="73" name="AutoShape 2"/>
          <xdr:cNvSpPr>
            <a:spLocks noChangeShapeType="1"/>
          </xdr:cNvSpPr>
        </xdr:nvSpPr>
        <xdr:spPr bwMode="auto">
          <a:xfrm>
            <a:off x="4238" y="4800"/>
            <a:ext cx="725" cy="1"/>
          </a:xfrm>
          <a:prstGeom prst="straightConnector1">
            <a:avLst/>
          </a:prstGeom>
          <a:noFill/>
          <a:ln w="6350">
            <a:solidFill>
              <a:srgbClr val="000000"/>
            </a:solidFill>
            <a:round/>
            <a:headEnd/>
            <a:tailEnd/>
          </a:ln>
        </xdr:spPr>
      </xdr:sp>
    </xdr:grpSp>
    <xdr:clientData/>
  </xdr:twoCellAnchor>
  <xdr:twoCellAnchor>
    <xdr:from>
      <xdr:col>4</xdr:col>
      <xdr:colOff>1356360</xdr:colOff>
      <xdr:row>2</xdr:row>
      <xdr:rowOff>15240</xdr:rowOff>
    </xdr:from>
    <xdr:to>
      <xdr:col>4</xdr:col>
      <xdr:colOff>1708783</xdr:colOff>
      <xdr:row>2</xdr:row>
      <xdr:rowOff>339090</xdr:rowOff>
    </xdr:to>
    <xdr:grpSp>
      <xdr:nvGrpSpPr>
        <xdr:cNvPr id="74" name="Group 8"/>
        <xdr:cNvGrpSpPr>
          <a:grpSpLocks/>
        </xdr:cNvGrpSpPr>
      </xdr:nvGrpSpPr>
      <xdr:grpSpPr bwMode="auto">
        <a:xfrm>
          <a:off x="4623435" y="443865"/>
          <a:ext cx="0" cy="200025"/>
          <a:chOff x="5975" y="2041"/>
          <a:chExt cx="1525" cy="1519"/>
        </a:xfrm>
      </xdr:grpSpPr>
      <xdr:sp macro="" textlink="">
        <xdr:nvSpPr>
          <xdr:cNvPr id="75" name="Oval 13"/>
          <xdr:cNvSpPr>
            <a:spLocks noChangeArrowheads="1"/>
          </xdr:cNvSpPr>
        </xdr:nvSpPr>
        <xdr:spPr bwMode="auto">
          <a:xfrm>
            <a:off x="5975" y="2041"/>
            <a:ext cx="1525" cy="1519"/>
          </a:xfrm>
          <a:prstGeom prst="ellipse">
            <a:avLst/>
          </a:prstGeom>
          <a:solidFill>
            <a:srgbClr val="FF0000"/>
          </a:solidFill>
          <a:ln w="9525">
            <a:solidFill>
              <a:srgbClr val="000000"/>
            </a:solidFill>
            <a:round/>
            <a:headEnd/>
            <a:tailEnd/>
          </a:ln>
        </xdr:spPr>
      </xdr:sp>
      <xdr:sp macro="" textlink="">
        <xdr:nvSpPr>
          <xdr:cNvPr id="76" name="Oval 12"/>
          <xdr:cNvSpPr>
            <a:spLocks noChangeArrowheads="1"/>
          </xdr:cNvSpPr>
        </xdr:nvSpPr>
        <xdr:spPr bwMode="auto">
          <a:xfrm>
            <a:off x="6418" y="2519"/>
            <a:ext cx="144" cy="141"/>
          </a:xfrm>
          <a:prstGeom prst="ellipse">
            <a:avLst/>
          </a:prstGeom>
          <a:solidFill>
            <a:srgbClr val="CC0000"/>
          </a:solidFill>
          <a:ln w="9525">
            <a:solidFill>
              <a:srgbClr val="000000"/>
            </a:solidFill>
            <a:round/>
            <a:headEnd/>
            <a:tailEnd/>
          </a:ln>
        </xdr:spPr>
      </xdr:sp>
      <xdr:sp macro="" textlink="">
        <xdr:nvSpPr>
          <xdr:cNvPr id="77" name="Oval 11"/>
          <xdr:cNvSpPr>
            <a:spLocks noChangeArrowheads="1"/>
          </xdr:cNvSpPr>
        </xdr:nvSpPr>
        <xdr:spPr bwMode="auto">
          <a:xfrm>
            <a:off x="6909" y="2519"/>
            <a:ext cx="144" cy="141"/>
          </a:xfrm>
          <a:prstGeom prst="ellipse">
            <a:avLst/>
          </a:prstGeom>
          <a:solidFill>
            <a:srgbClr val="CC0000"/>
          </a:solidFill>
          <a:ln w="9525">
            <a:solidFill>
              <a:srgbClr val="000000"/>
            </a:solidFill>
            <a:round/>
            <a:headEnd/>
            <a:tailEnd/>
          </a:ln>
        </xdr:spPr>
      </xdr:sp>
      <xdr:sp macro="" textlink="">
        <xdr:nvSpPr>
          <xdr:cNvPr id="78" name="Oval 77"/>
          <xdr:cNvSpPr>
            <a:spLocks noChangeArrowheads="1"/>
          </xdr:cNvSpPr>
        </xdr:nvSpPr>
        <xdr:spPr bwMode="auto">
          <a:xfrm flipV="1">
            <a:off x="6308" y="2980"/>
            <a:ext cx="830" cy="390"/>
          </a:xfrm>
          <a:prstGeom prst="ellipse">
            <a:avLst/>
          </a:prstGeom>
          <a:solidFill>
            <a:srgbClr val="FF0000"/>
          </a:solidFill>
          <a:ln w="9525">
            <a:solidFill>
              <a:srgbClr val="000000"/>
            </a:solidFill>
            <a:round/>
            <a:headEnd/>
            <a:tailEnd/>
          </a:ln>
        </xdr:spPr>
      </xdr:sp>
      <xdr:sp macro="" textlink="">
        <xdr:nvSpPr>
          <xdr:cNvPr id="79" name="Rectangle 9"/>
          <xdr:cNvSpPr>
            <a:spLocks noChangeArrowheads="1"/>
          </xdr:cNvSpPr>
        </xdr:nvSpPr>
        <xdr:spPr bwMode="auto">
          <a:xfrm flipV="1">
            <a:off x="6265" y="3107"/>
            <a:ext cx="907" cy="306"/>
          </a:xfrm>
          <a:prstGeom prst="rect">
            <a:avLst/>
          </a:prstGeom>
          <a:solidFill>
            <a:srgbClr val="FF0000"/>
          </a:solidFill>
          <a:ln w="9525">
            <a:no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438150</xdr:colOff>
      <xdr:row>44</xdr:row>
      <xdr:rowOff>85725</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24550" cy="846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9</xdr:col>
          <xdr:colOff>476250</xdr:colOff>
          <xdr:row>64</xdr:row>
          <xdr:rowOff>9525</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topLeftCell="A16" zoomScaleNormal="100" workbookViewId="0">
      <selection activeCell="C239" sqref="C239:D239"/>
    </sheetView>
  </sheetViews>
  <sheetFormatPr defaultColWidth="8.85546875" defaultRowHeight="16.5" x14ac:dyDescent="0.3"/>
  <cols>
    <col min="1" max="9" width="13.85546875" style="2" customWidth="1"/>
    <col min="10" max="16384" width="8.85546875" style="2"/>
  </cols>
  <sheetData>
    <row r="1" spans="1:9" ht="17.25" thickBot="1" x14ac:dyDescent="0.35">
      <c r="A1" s="14" t="s">
        <v>193</v>
      </c>
      <c r="B1"/>
      <c r="C1"/>
      <c r="D1"/>
      <c r="E1"/>
      <c r="F1"/>
      <c r="G1"/>
      <c r="H1"/>
      <c r="I1"/>
    </row>
    <row r="2" spans="1:9" x14ac:dyDescent="0.3">
      <c r="A2" s="15" t="s">
        <v>194</v>
      </c>
      <c r="B2" s="251" t="s">
        <v>195</v>
      </c>
      <c r="C2" s="251" t="s">
        <v>196</v>
      </c>
      <c r="D2" s="251" t="s">
        <v>197</v>
      </c>
      <c r="E2" s="16" t="s">
        <v>198</v>
      </c>
      <c r="F2" s="251" t="s">
        <v>199</v>
      </c>
      <c r="G2" s="251" t="s">
        <v>200</v>
      </c>
      <c r="H2" s="251" t="s">
        <v>201</v>
      </c>
      <c r="I2" s="16" t="s">
        <v>202</v>
      </c>
    </row>
    <row r="3" spans="1:9" ht="17.25" thickBot="1" x14ac:dyDescent="0.35">
      <c r="A3" s="17" t="s">
        <v>203</v>
      </c>
      <c r="B3" s="225"/>
      <c r="C3" s="225"/>
      <c r="D3" s="225"/>
      <c r="E3" s="18" t="s">
        <v>204</v>
      </c>
      <c r="F3" s="225"/>
      <c r="G3" s="225"/>
      <c r="H3" s="225"/>
      <c r="I3" s="18" t="s">
        <v>205</v>
      </c>
    </row>
    <row r="4" spans="1:9" ht="17.25" thickBot="1" x14ac:dyDescent="0.35">
      <c r="A4" s="229" t="s">
        <v>206</v>
      </c>
      <c r="B4" s="230"/>
      <c r="C4" s="230"/>
      <c r="D4" s="230"/>
      <c r="E4" s="230"/>
      <c r="F4" s="230"/>
      <c r="G4" s="230"/>
      <c r="H4" s="230"/>
      <c r="I4" s="231"/>
    </row>
    <row r="5" spans="1:9" ht="166.5" customHeight="1" x14ac:dyDescent="0.3">
      <c r="A5" s="214">
        <v>1.1000000000000001</v>
      </c>
      <c r="B5" s="214" t="s">
        <v>207</v>
      </c>
      <c r="C5" s="214" t="s">
        <v>208</v>
      </c>
      <c r="D5" s="214" t="s">
        <v>209</v>
      </c>
      <c r="E5" s="19" t="s">
        <v>210</v>
      </c>
      <c r="F5" s="211">
        <v>43586</v>
      </c>
      <c r="G5" s="211">
        <v>43830</v>
      </c>
      <c r="H5" s="214" t="s">
        <v>211</v>
      </c>
      <c r="I5" s="235" t="s">
        <v>212</v>
      </c>
    </row>
    <row r="6" spans="1:9" x14ac:dyDescent="0.3">
      <c r="A6" s="215"/>
      <c r="B6" s="215"/>
      <c r="C6" s="215"/>
      <c r="D6" s="215"/>
      <c r="E6" s="19" t="s">
        <v>213</v>
      </c>
      <c r="F6" s="212"/>
      <c r="G6" s="212"/>
      <c r="H6" s="215"/>
      <c r="I6" s="236"/>
    </row>
    <row r="7" spans="1:9" x14ac:dyDescent="0.3">
      <c r="A7" s="215"/>
      <c r="B7" s="215"/>
      <c r="C7" s="215"/>
      <c r="D7" s="215"/>
      <c r="E7" s="19" t="s">
        <v>214</v>
      </c>
      <c r="F7" s="212"/>
      <c r="G7" s="212"/>
      <c r="H7" s="215"/>
      <c r="I7" s="236"/>
    </row>
    <row r="8" spans="1:9" x14ac:dyDescent="0.3">
      <c r="A8" s="215"/>
      <c r="B8" s="215"/>
      <c r="C8" s="215"/>
      <c r="D8" s="215"/>
      <c r="E8" s="19" t="s">
        <v>215</v>
      </c>
      <c r="F8" s="212"/>
      <c r="G8" s="212"/>
      <c r="H8" s="215"/>
      <c r="I8" s="236"/>
    </row>
    <row r="9" spans="1:9" ht="17.25" thickBot="1" x14ac:dyDescent="0.35">
      <c r="A9" s="216"/>
      <c r="B9" s="215"/>
      <c r="C9" s="215"/>
      <c r="D9" s="216"/>
      <c r="E9" s="20"/>
      <c r="F9" s="213"/>
      <c r="G9" s="213"/>
      <c r="H9" s="216"/>
      <c r="I9" s="237"/>
    </row>
    <row r="10" spans="1:9" ht="81" customHeight="1" x14ac:dyDescent="0.3">
      <c r="A10" s="214">
        <v>1.2</v>
      </c>
      <c r="B10" s="215"/>
      <c r="C10" s="215"/>
      <c r="D10" s="214" t="s">
        <v>216</v>
      </c>
      <c r="E10" s="19" t="s">
        <v>210</v>
      </c>
      <c r="F10" s="211">
        <v>43586</v>
      </c>
      <c r="G10" s="211">
        <v>43830</v>
      </c>
      <c r="H10" s="214" t="s">
        <v>217</v>
      </c>
      <c r="I10" s="232" t="s">
        <v>218</v>
      </c>
    </row>
    <row r="11" spans="1:9" x14ac:dyDescent="0.3">
      <c r="A11" s="215"/>
      <c r="B11" s="215"/>
      <c r="C11" s="215"/>
      <c r="D11" s="215"/>
      <c r="E11" s="19" t="s">
        <v>213</v>
      </c>
      <c r="F11" s="212"/>
      <c r="G11" s="212"/>
      <c r="H11" s="215"/>
      <c r="I11" s="233"/>
    </row>
    <row r="12" spans="1:9" x14ac:dyDescent="0.3">
      <c r="A12" s="215"/>
      <c r="B12" s="215"/>
      <c r="C12" s="215"/>
      <c r="D12" s="215"/>
      <c r="E12" s="19" t="s">
        <v>214</v>
      </c>
      <c r="F12" s="212"/>
      <c r="G12" s="212"/>
      <c r="H12" s="215"/>
      <c r="I12" s="233"/>
    </row>
    <row r="13" spans="1:9" ht="17.25" thickBot="1" x14ac:dyDescent="0.35">
      <c r="A13" s="216"/>
      <c r="B13" s="216"/>
      <c r="C13" s="216"/>
      <c r="D13" s="216"/>
      <c r="E13" s="20" t="s">
        <v>215</v>
      </c>
      <c r="F13" s="213"/>
      <c r="G13" s="213"/>
      <c r="H13" s="216"/>
      <c r="I13" s="234"/>
    </row>
    <row r="14" spans="1:9" ht="55.5" customHeight="1" x14ac:dyDescent="0.3">
      <c r="A14" s="214">
        <v>1.3</v>
      </c>
      <c r="B14" s="214" t="s">
        <v>219</v>
      </c>
      <c r="C14" s="214" t="s">
        <v>220</v>
      </c>
      <c r="D14" s="214" t="s">
        <v>221</v>
      </c>
      <c r="E14" s="19" t="s">
        <v>213</v>
      </c>
      <c r="F14" s="211">
        <v>43739</v>
      </c>
      <c r="G14" s="211">
        <v>43830</v>
      </c>
      <c r="H14" s="214" t="s">
        <v>222</v>
      </c>
      <c r="I14" s="232" t="s">
        <v>223</v>
      </c>
    </row>
    <row r="15" spans="1:9" x14ac:dyDescent="0.3">
      <c r="A15" s="215"/>
      <c r="B15" s="215"/>
      <c r="C15" s="215"/>
      <c r="D15" s="215"/>
      <c r="E15" s="19" t="s">
        <v>224</v>
      </c>
      <c r="F15" s="212"/>
      <c r="G15" s="212"/>
      <c r="H15" s="215"/>
      <c r="I15" s="233"/>
    </row>
    <row r="16" spans="1:9" ht="17.25" thickBot="1" x14ac:dyDescent="0.35">
      <c r="A16" s="216"/>
      <c r="B16" s="215"/>
      <c r="C16" s="215"/>
      <c r="D16" s="216"/>
      <c r="E16" s="20" t="s">
        <v>215</v>
      </c>
      <c r="F16" s="213"/>
      <c r="G16" s="213"/>
      <c r="H16" s="216"/>
      <c r="I16" s="234"/>
    </row>
    <row r="17" spans="1:9" ht="68.25" customHeight="1" x14ac:dyDescent="0.3">
      <c r="A17" s="214">
        <v>1.4</v>
      </c>
      <c r="B17" s="215"/>
      <c r="C17" s="215"/>
      <c r="D17" s="214" t="s">
        <v>225</v>
      </c>
      <c r="E17" s="19" t="s">
        <v>213</v>
      </c>
      <c r="F17" s="211">
        <v>43739</v>
      </c>
      <c r="G17" s="211">
        <v>43830</v>
      </c>
      <c r="H17" s="214" t="s">
        <v>226</v>
      </c>
      <c r="I17" s="232" t="s">
        <v>223</v>
      </c>
    </row>
    <row r="18" spans="1:9" x14ac:dyDescent="0.3">
      <c r="A18" s="215"/>
      <c r="B18" s="215"/>
      <c r="C18" s="215"/>
      <c r="D18" s="215"/>
      <c r="E18" s="19" t="s">
        <v>224</v>
      </c>
      <c r="F18" s="212"/>
      <c r="G18" s="212"/>
      <c r="H18" s="215"/>
      <c r="I18" s="233"/>
    </row>
    <row r="19" spans="1:9" ht="17.25" thickBot="1" x14ac:dyDescent="0.35">
      <c r="A19" s="216"/>
      <c r="B19" s="215"/>
      <c r="C19" s="216"/>
      <c r="D19" s="216"/>
      <c r="E19" s="20" t="s">
        <v>215</v>
      </c>
      <c r="F19" s="213"/>
      <c r="G19" s="213"/>
      <c r="H19" s="216"/>
      <c r="I19" s="234"/>
    </row>
    <row r="20" spans="1:9" ht="195.75" customHeight="1" x14ac:dyDescent="0.3">
      <c r="A20" s="214" t="s">
        <v>227</v>
      </c>
      <c r="B20" s="215"/>
      <c r="C20" s="214" t="s">
        <v>228</v>
      </c>
      <c r="D20" s="214" t="s">
        <v>229</v>
      </c>
      <c r="E20" s="19" t="s">
        <v>213</v>
      </c>
      <c r="F20" s="211">
        <v>43739</v>
      </c>
      <c r="G20" s="211">
        <v>43830</v>
      </c>
      <c r="H20" s="214" t="s">
        <v>230</v>
      </c>
      <c r="I20" s="235" t="s">
        <v>231</v>
      </c>
    </row>
    <row r="21" spans="1:9" x14ac:dyDescent="0.3">
      <c r="A21" s="215"/>
      <c r="B21" s="215"/>
      <c r="C21" s="215"/>
      <c r="D21" s="215"/>
      <c r="E21" s="19" t="s">
        <v>224</v>
      </c>
      <c r="F21" s="212"/>
      <c r="G21" s="212"/>
      <c r="H21" s="215"/>
      <c r="I21" s="236"/>
    </row>
    <row r="22" spans="1:9" ht="17.25" thickBot="1" x14ac:dyDescent="0.35">
      <c r="A22" s="216"/>
      <c r="B22" s="215"/>
      <c r="C22" s="216"/>
      <c r="D22" s="216"/>
      <c r="E22" s="20" t="s">
        <v>215</v>
      </c>
      <c r="F22" s="213"/>
      <c r="G22" s="213"/>
      <c r="H22" s="216"/>
      <c r="I22" s="237"/>
    </row>
    <row r="23" spans="1:9" ht="170.25" customHeight="1" x14ac:dyDescent="0.3">
      <c r="A23" s="214">
        <v>1.6</v>
      </c>
      <c r="B23" s="215"/>
      <c r="C23" s="214" t="s">
        <v>232</v>
      </c>
      <c r="D23" s="214" t="s">
        <v>233</v>
      </c>
      <c r="E23" s="19" t="s">
        <v>213</v>
      </c>
      <c r="F23" s="211">
        <v>43739</v>
      </c>
      <c r="G23" s="211">
        <v>43830</v>
      </c>
      <c r="H23" s="214" t="s">
        <v>234</v>
      </c>
      <c r="I23" s="235" t="s">
        <v>235</v>
      </c>
    </row>
    <row r="24" spans="1:9" x14ac:dyDescent="0.3">
      <c r="A24" s="215"/>
      <c r="B24" s="215"/>
      <c r="C24" s="215"/>
      <c r="D24" s="215"/>
      <c r="E24" s="19" t="s">
        <v>224</v>
      </c>
      <c r="F24" s="212"/>
      <c r="G24" s="212"/>
      <c r="H24" s="215"/>
      <c r="I24" s="236"/>
    </row>
    <row r="25" spans="1:9" ht="17.25" thickBot="1" x14ac:dyDescent="0.35">
      <c r="A25" s="216"/>
      <c r="B25" s="216"/>
      <c r="C25" s="216"/>
      <c r="D25" s="216"/>
      <c r="E25" s="20" t="s">
        <v>215</v>
      </c>
      <c r="F25" s="213"/>
      <c r="G25" s="213"/>
      <c r="H25" s="216"/>
      <c r="I25" s="237"/>
    </row>
    <row r="26" spans="1:9" ht="73.5" customHeight="1" x14ac:dyDescent="0.3">
      <c r="A26" s="214">
        <v>1.7</v>
      </c>
      <c r="B26" s="214" t="s">
        <v>236</v>
      </c>
      <c r="C26" s="214" t="s">
        <v>237</v>
      </c>
      <c r="D26" s="214" t="s">
        <v>238</v>
      </c>
      <c r="E26" s="19" t="s">
        <v>213</v>
      </c>
      <c r="F26" s="211">
        <v>43709</v>
      </c>
      <c r="G26" s="211">
        <v>43830</v>
      </c>
      <c r="H26" s="214" t="s">
        <v>239</v>
      </c>
      <c r="I26" s="235" t="s">
        <v>240</v>
      </c>
    </row>
    <row r="27" spans="1:9" x14ac:dyDescent="0.3">
      <c r="A27" s="215"/>
      <c r="B27" s="215"/>
      <c r="C27" s="215"/>
      <c r="D27" s="215"/>
      <c r="E27" s="19" t="s">
        <v>224</v>
      </c>
      <c r="F27" s="212"/>
      <c r="G27" s="212"/>
      <c r="H27" s="215"/>
      <c r="I27" s="236"/>
    </row>
    <row r="28" spans="1:9" x14ac:dyDescent="0.3">
      <c r="A28" s="215"/>
      <c r="B28" s="215"/>
      <c r="C28" s="215"/>
      <c r="D28" s="215"/>
      <c r="E28" s="19" t="s">
        <v>241</v>
      </c>
      <c r="F28" s="212"/>
      <c r="G28" s="212"/>
      <c r="H28" s="215"/>
      <c r="I28" s="236"/>
    </row>
    <row r="29" spans="1:9" x14ac:dyDescent="0.3">
      <c r="A29" s="215"/>
      <c r="B29" s="215"/>
      <c r="C29" s="215"/>
      <c r="D29" s="215"/>
      <c r="E29" s="19" t="s">
        <v>242</v>
      </c>
      <c r="F29" s="212"/>
      <c r="G29" s="212"/>
      <c r="H29" s="215"/>
      <c r="I29" s="236"/>
    </row>
    <row r="30" spans="1:9" ht="17.25" thickBot="1" x14ac:dyDescent="0.35">
      <c r="A30" s="216"/>
      <c r="B30" s="215"/>
      <c r="C30" s="216"/>
      <c r="D30" s="216"/>
      <c r="E30" s="20"/>
      <c r="F30" s="213"/>
      <c r="G30" s="213"/>
      <c r="H30" s="216"/>
      <c r="I30" s="237"/>
    </row>
    <row r="31" spans="1:9" ht="51" x14ac:dyDescent="0.3">
      <c r="A31" s="214">
        <v>1.8</v>
      </c>
      <c r="B31" s="215"/>
      <c r="C31" s="214" t="s">
        <v>243</v>
      </c>
      <c r="D31" s="19" t="s">
        <v>244</v>
      </c>
      <c r="E31" s="19" t="s">
        <v>210</v>
      </c>
      <c r="F31" s="211">
        <v>43709</v>
      </c>
      <c r="G31" s="211">
        <v>43830</v>
      </c>
      <c r="H31" s="214" t="s">
        <v>245</v>
      </c>
      <c r="I31" s="235" t="s">
        <v>246</v>
      </c>
    </row>
    <row r="32" spans="1:9" ht="38.25" x14ac:dyDescent="0.3">
      <c r="A32" s="215"/>
      <c r="B32" s="215"/>
      <c r="C32" s="215"/>
      <c r="D32" s="19" t="s">
        <v>247</v>
      </c>
      <c r="E32" s="19" t="s">
        <v>213</v>
      </c>
      <c r="F32" s="212"/>
      <c r="G32" s="212"/>
      <c r="H32" s="215"/>
      <c r="I32" s="236"/>
    </row>
    <row r="33" spans="1:9" x14ac:dyDescent="0.3">
      <c r="A33" s="215"/>
      <c r="B33" s="215"/>
      <c r="C33" s="215"/>
      <c r="D33" s="21"/>
      <c r="E33" s="19" t="s">
        <v>224</v>
      </c>
      <c r="F33" s="212"/>
      <c r="G33" s="212"/>
      <c r="H33" s="215"/>
      <c r="I33" s="236"/>
    </row>
    <row r="34" spans="1:9" ht="17.25" thickBot="1" x14ac:dyDescent="0.35">
      <c r="A34" s="216"/>
      <c r="B34" s="216"/>
      <c r="C34" s="216"/>
      <c r="D34" s="22"/>
      <c r="E34" s="20" t="s">
        <v>248</v>
      </c>
      <c r="F34" s="213"/>
      <c r="G34" s="213"/>
      <c r="H34" s="216"/>
      <c r="I34" s="237"/>
    </row>
    <row r="35" spans="1:9" ht="17.25" thickBot="1" x14ac:dyDescent="0.35">
      <c r="A35" s="229" t="s">
        <v>249</v>
      </c>
      <c r="B35" s="230"/>
      <c r="C35" s="230"/>
      <c r="D35" s="230"/>
      <c r="E35" s="230"/>
      <c r="F35" s="230"/>
      <c r="G35" s="230"/>
      <c r="H35" s="230"/>
      <c r="I35" s="231"/>
    </row>
    <row r="36" spans="1:9" ht="17.25" thickBot="1" x14ac:dyDescent="0.35">
      <c r="A36" s="245" t="s">
        <v>250</v>
      </c>
      <c r="B36" s="246"/>
      <c r="C36" s="246"/>
      <c r="D36" s="246"/>
      <c r="E36" s="246"/>
      <c r="F36" s="246"/>
      <c r="G36" s="246"/>
      <c r="H36" s="246"/>
      <c r="I36" s="247"/>
    </row>
    <row r="37" spans="1:9" ht="144.75" customHeight="1" x14ac:dyDescent="0.3">
      <c r="A37" s="214">
        <v>2.1</v>
      </c>
      <c r="B37" s="214" t="s">
        <v>251</v>
      </c>
      <c r="C37" s="214" t="s">
        <v>252</v>
      </c>
      <c r="D37" s="214" t="s">
        <v>253</v>
      </c>
      <c r="E37" s="19" t="s">
        <v>210</v>
      </c>
      <c r="F37" s="211">
        <v>43709</v>
      </c>
      <c r="G37" s="211">
        <v>43830</v>
      </c>
      <c r="H37" s="214" t="s">
        <v>254</v>
      </c>
      <c r="I37" s="235" t="s">
        <v>255</v>
      </c>
    </row>
    <row r="38" spans="1:9" x14ac:dyDescent="0.3">
      <c r="A38" s="215"/>
      <c r="B38" s="215"/>
      <c r="C38" s="215"/>
      <c r="D38" s="215"/>
      <c r="E38" s="19" t="s">
        <v>213</v>
      </c>
      <c r="F38" s="212"/>
      <c r="G38" s="212"/>
      <c r="H38" s="215"/>
      <c r="I38" s="236"/>
    </row>
    <row r="39" spans="1:9" x14ac:dyDescent="0.3">
      <c r="A39" s="215"/>
      <c r="B39" s="215"/>
      <c r="C39" s="215"/>
      <c r="D39" s="215"/>
      <c r="E39" s="19" t="s">
        <v>214</v>
      </c>
      <c r="F39" s="212"/>
      <c r="G39" s="212"/>
      <c r="H39" s="215"/>
      <c r="I39" s="236"/>
    </row>
    <row r="40" spans="1:9" ht="17.25" thickBot="1" x14ac:dyDescent="0.35">
      <c r="A40" s="216"/>
      <c r="B40" s="215"/>
      <c r="C40" s="216"/>
      <c r="D40" s="216"/>
      <c r="E40" s="20" t="s">
        <v>213</v>
      </c>
      <c r="F40" s="213"/>
      <c r="G40" s="213"/>
      <c r="H40" s="216"/>
      <c r="I40" s="237"/>
    </row>
    <row r="41" spans="1:9" ht="120" customHeight="1" x14ac:dyDescent="0.3">
      <c r="A41" s="214">
        <v>2.2000000000000002</v>
      </c>
      <c r="B41" s="215"/>
      <c r="C41" s="214" t="s">
        <v>256</v>
      </c>
      <c r="D41" s="214" t="s">
        <v>257</v>
      </c>
      <c r="E41" s="19" t="s">
        <v>210</v>
      </c>
      <c r="F41" s="211">
        <v>43709</v>
      </c>
      <c r="G41" s="211">
        <v>43830</v>
      </c>
      <c r="H41" s="214" t="s">
        <v>258</v>
      </c>
      <c r="I41" s="235" t="s">
        <v>485</v>
      </c>
    </row>
    <row r="42" spans="1:9" x14ac:dyDescent="0.3">
      <c r="A42" s="215"/>
      <c r="B42" s="215"/>
      <c r="C42" s="215"/>
      <c r="D42" s="215"/>
      <c r="E42" s="19" t="s">
        <v>213</v>
      </c>
      <c r="F42" s="212"/>
      <c r="G42" s="212"/>
      <c r="H42" s="215"/>
      <c r="I42" s="236"/>
    </row>
    <row r="43" spans="1:9" x14ac:dyDescent="0.3">
      <c r="A43" s="215"/>
      <c r="B43" s="215"/>
      <c r="C43" s="215"/>
      <c r="D43" s="215"/>
      <c r="E43" s="19" t="s">
        <v>259</v>
      </c>
      <c r="F43" s="212"/>
      <c r="G43" s="212"/>
      <c r="H43" s="215"/>
      <c r="I43" s="236"/>
    </row>
    <row r="44" spans="1:9" ht="17.25" thickBot="1" x14ac:dyDescent="0.35">
      <c r="A44" s="216"/>
      <c r="B44" s="216"/>
      <c r="C44" s="216"/>
      <c r="D44" s="216"/>
      <c r="E44" s="20"/>
      <c r="F44" s="213"/>
      <c r="G44" s="213"/>
      <c r="H44" s="216"/>
      <c r="I44" s="237"/>
    </row>
    <row r="45" spans="1:9" x14ac:dyDescent="0.3">
      <c r="A45" s="214">
        <v>2.2999999999999998</v>
      </c>
      <c r="B45" s="214" t="s">
        <v>260</v>
      </c>
      <c r="C45" s="214" t="s">
        <v>261</v>
      </c>
      <c r="D45" s="214" t="s">
        <v>262</v>
      </c>
      <c r="E45" s="19" t="s">
        <v>210</v>
      </c>
      <c r="F45" s="211">
        <v>43709</v>
      </c>
      <c r="G45" s="214" t="s">
        <v>263</v>
      </c>
      <c r="H45" s="214" t="s">
        <v>264</v>
      </c>
      <c r="I45" s="235" t="s">
        <v>265</v>
      </c>
    </row>
    <row r="46" spans="1:9" x14ac:dyDescent="0.3">
      <c r="A46" s="215"/>
      <c r="B46" s="215"/>
      <c r="C46" s="215"/>
      <c r="D46" s="215"/>
      <c r="E46" s="19" t="s">
        <v>213</v>
      </c>
      <c r="F46" s="212"/>
      <c r="G46" s="215"/>
      <c r="H46" s="215"/>
      <c r="I46" s="236"/>
    </row>
    <row r="47" spans="1:9" x14ac:dyDescent="0.3">
      <c r="A47" s="215"/>
      <c r="B47" s="215"/>
      <c r="C47" s="215"/>
      <c r="D47" s="215"/>
      <c r="E47" s="19" t="s">
        <v>224</v>
      </c>
      <c r="F47" s="212"/>
      <c r="G47" s="215"/>
      <c r="H47" s="215"/>
      <c r="I47" s="236"/>
    </row>
    <row r="48" spans="1:9" x14ac:dyDescent="0.3">
      <c r="A48" s="215"/>
      <c r="B48" s="215"/>
      <c r="C48" s="215"/>
      <c r="D48" s="215"/>
      <c r="E48" s="19" t="s">
        <v>266</v>
      </c>
      <c r="F48" s="212"/>
      <c r="G48" s="215"/>
      <c r="H48" s="215"/>
      <c r="I48" s="236"/>
    </row>
    <row r="49" spans="1:9" ht="17.25" thickBot="1" x14ac:dyDescent="0.35">
      <c r="A49" s="216"/>
      <c r="B49" s="215"/>
      <c r="C49" s="216"/>
      <c r="D49" s="216"/>
      <c r="E49" s="20"/>
      <c r="F49" s="213"/>
      <c r="G49" s="216"/>
      <c r="H49" s="215"/>
      <c r="I49" s="237"/>
    </row>
    <row r="50" spans="1:9" ht="55.5" customHeight="1" x14ac:dyDescent="0.3">
      <c r="A50" s="214">
        <v>2.4</v>
      </c>
      <c r="B50" s="215"/>
      <c r="C50" s="214" t="s">
        <v>267</v>
      </c>
      <c r="D50" s="214" t="s">
        <v>268</v>
      </c>
      <c r="E50" s="19" t="s">
        <v>210</v>
      </c>
      <c r="F50" s="211">
        <v>43709</v>
      </c>
      <c r="G50" s="214" t="s">
        <v>263</v>
      </c>
      <c r="H50" s="215"/>
      <c r="I50" s="235" t="s">
        <v>269</v>
      </c>
    </row>
    <row r="51" spans="1:9" x14ac:dyDescent="0.3">
      <c r="A51" s="215"/>
      <c r="B51" s="215"/>
      <c r="C51" s="215"/>
      <c r="D51" s="215"/>
      <c r="E51" s="19" t="s">
        <v>213</v>
      </c>
      <c r="F51" s="212"/>
      <c r="G51" s="215"/>
      <c r="H51" s="215"/>
      <c r="I51" s="236"/>
    </row>
    <row r="52" spans="1:9" ht="17.25" thickBot="1" x14ac:dyDescent="0.35">
      <c r="A52" s="216"/>
      <c r="B52" s="216"/>
      <c r="C52" s="216"/>
      <c r="D52" s="216"/>
      <c r="E52" s="20" t="s">
        <v>270</v>
      </c>
      <c r="F52" s="213"/>
      <c r="G52" s="216"/>
      <c r="H52" s="216"/>
      <c r="I52" s="237"/>
    </row>
    <row r="53" spans="1:9" ht="39" customHeight="1" x14ac:dyDescent="0.3">
      <c r="A53" s="214">
        <v>2.5</v>
      </c>
      <c r="B53" s="214" t="s">
        <v>271</v>
      </c>
      <c r="C53" s="214" t="s">
        <v>272</v>
      </c>
      <c r="D53" s="214" t="s">
        <v>273</v>
      </c>
      <c r="E53" s="19" t="s">
        <v>210</v>
      </c>
      <c r="F53" s="211">
        <v>43709</v>
      </c>
      <c r="G53" s="211">
        <v>43830</v>
      </c>
      <c r="H53" s="214" t="s">
        <v>274</v>
      </c>
      <c r="I53" s="232" t="s">
        <v>275</v>
      </c>
    </row>
    <row r="54" spans="1:9" x14ac:dyDescent="0.3">
      <c r="A54" s="215"/>
      <c r="B54" s="215"/>
      <c r="C54" s="215"/>
      <c r="D54" s="215"/>
      <c r="E54" s="19" t="s">
        <v>213</v>
      </c>
      <c r="F54" s="212"/>
      <c r="G54" s="212"/>
      <c r="H54" s="215"/>
      <c r="I54" s="233"/>
    </row>
    <row r="55" spans="1:9" x14ac:dyDescent="0.3">
      <c r="A55" s="215"/>
      <c r="B55" s="215"/>
      <c r="C55" s="215"/>
      <c r="D55" s="215"/>
      <c r="E55" s="19" t="s">
        <v>270</v>
      </c>
      <c r="F55" s="212"/>
      <c r="G55" s="212"/>
      <c r="H55" s="215"/>
      <c r="I55" s="233"/>
    </row>
    <row r="56" spans="1:9" ht="17.25" thickBot="1" x14ac:dyDescent="0.35">
      <c r="A56" s="216"/>
      <c r="B56" s="216"/>
      <c r="C56" s="216"/>
      <c r="D56" s="216"/>
      <c r="E56" s="20" t="s">
        <v>276</v>
      </c>
      <c r="F56" s="213"/>
      <c r="G56" s="213"/>
      <c r="H56" s="216"/>
      <c r="I56" s="234"/>
    </row>
    <row r="57" spans="1:9" ht="17.25" thickBot="1" x14ac:dyDescent="0.35">
      <c r="A57" s="245" t="s">
        <v>277</v>
      </c>
      <c r="B57" s="246"/>
      <c r="C57" s="246"/>
      <c r="D57" s="246"/>
      <c r="E57" s="246"/>
      <c r="F57" s="246"/>
      <c r="G57" s="246"/>
      <c r="H57" s="246"/>
      <c r="I57" s="247"/>
    </row>
    <row r="58" spans="1:9" ht="195.75" customHeight="1" x14ac:dyDescent="0.3">
      <c r="A58" s="214">
        <v>2.6</v>
      </c>
      <c r="B58" s="214" t="s">
        <v>278</v>
      </c>
      <c r="C58" s="214" t="s">
        <v>279</v>
      </c>
      <c r="D58" s="214" t="s">
        <v>280</v>
      </c>
      <c r="E58" s="19" t="s">
        <v>210</v>
      </c>
      <c r="F58" s="211">
        <v>43709</v>
      </c>
      <c r="G58" s="211">
        <v>43830</v>
      </c>
      <c r="H58" s="214" t="s">
        <v>281</v>
      </c>
      <c r="I58" s="232" t="s">
        <v>282</v>
      </c>
    </row>
    <row r="59" spans="1:9" x14ac:dyDescent="0.3">
      <c r="A59" s="215"/>
      <c r="B59" s="215"/>
      <c r="C59" s="215"/>
      <c r="D59" s="215"/>
      <c r="E59" s="19" t="s">
        <v>213</v>
      </c>
      <c r="F59" s="212"/>
      <c r="G59" s="212"/>
      <c r="H59" s="215"/>
      <c r="I59" s="233"/>
    </row>
    <row r="60" spans="1:9" x14ac:dyDescent="0.3">
      <c r="A60" s="215"/>
      <c r="B60" s="215"/>
      <c r="C60" s="215"/>
      <c r="D60" s="215"/>
      <c r="E60" s="19" t="s">
        <v>283</v>
      </c>
      <c r="F60" s="212"/>
      <c r="G60" s="212"/>
      <c r="H60" s="215"/>
      <c r="I60" s="233"/>
    </row>
    <row r="61" spans="1:9" ht="26.25" thickBot="1" x14ac:dyDescent="0.35">
      <c r="A61" s="216"/>
      <c r="B61" s="216"/>
      <c r="C61" s="216"/>
      <c r="D61" s="216"/>
      <c r="E61" s="20" t="s">
        <v>284</v>
      </c>
      <c r="F61" s="213"/>
      <c r="G61" s="213"/>
      <c r="H61" s="216"/>
      <c r="I61" s="234"/>
    </row>
    <row r="62" spans="1:9" ht="166.5" customHeight="1" x14ac:dyDescent="0.3">
      <c r="A62" s="214">
        <v>2.7</v>
      </c>
      <c r="B62" s="214" t="s">
        <v>285</v>
      </c>
      <c r="C62" s="214" t="s">
        <v>286</v>
      </c>
      <c r="D62" s="214" t="s">
        <v>287</v>
      </c>
      <c r="E62" s="19" t="s">
        <v>210</v>
      </c>
      <c r="F62" s="211">
        <v>43709</v>
      </c>
      <c r="G62" s="211">
        <v>43830</v>
      </c>
      <c r="H62" s="214" t="s">
        <v>288</v>
      </c>
      <c r="I62" s="232"/>
    </row>
    <row r="63" spans="1:9" x14ac:dyDescent="0.3">
      <c r="A63" s="215"/>
      <c r="B63" s="215"/>
      <c r="C63" s="215"/>
      <c r="D63" s="215"/>
      <c r="E63" s="19" t="s">
        <v>213</v>
      </c>
      <c r="F63" s="212"/>
      <c r="G63" s="212"/>
      <c r="H63" s="215"/>
      <c r="I63" s="233"/>
    </row>
    <row r="64" spans="1:9" x14ac:dyDescent="0.3">
      <c r="A64" s="215"/>
      <c r="B64" s="215"/>
      <c r="C64" s="215"/>
      <c r="D64" s="215"/>
      <c r="E64" s="19" t="s">
        <v>283</v>
      </c>
      <c r="F64" s="212"/>
      <c r="G64" s="212"/>
      <c r="H64" s="215"/>
      <c r="I64" s="233"/>
    </row>
    <row r="65" spans="1:9" ht="25.5" x14ac:dyDescent="0.3">
      <c r="A65" s="215"/>
      <c r="B65" s="215"/>
      <c r="C65" s="215"/>
      <c r="D65" s="215"/>
      <c r="E65" s="19" t="s">
        <v>284</v>
      </c>
      <c r="F65" s="212"/>
      <c r="G65" s="212"/>
      <c r="H65" s="215"/>
      <c r="I65" s="233"/>
    </row>
    <row r="66" spans="1:9" ht="17.25" thickBot="1" x14ac:dyDescent="0.35">
      <c r="A66" s="216"/>
      <c r="B66" s="216"/>
      <c r="C66" s="216"/>
      <c r="D66" s="216"/>
      <c r="E66" s="22"/>
      <c r="F66" s="213"/>
      <c r="G66" s="213"/>
      <c r="H66" s="216"/>
      <c r="I66" s="234"/>
    </row>
    <row r="67" spans="1:9" ht="17.25" thickBot="1" x14ac:dyDescent="0.35">
      <c r="A67" s="229" t="s">
        <v>289</v>
      </c>
      <c r="B67" s="230"/>
      <c r="C67" s="230"/>
      <c r="D67" s="230"/>
      <c r="E67" s="230"/>
      <c r="F67" s="230"/>
      <c r="G67" s="230"/>
      <c r="H67" s="230"/>
      <c r="I67" s="231"/>
    </row>
    <row r="68" spans="1:9" ht="17.25" thickBot="1" x14ac:dyDescent="0.35">
      <c r="A68" s="245" t="s">
        <v>290</v>
      </c>
      <c r="B68" s="246"/>
      <c r="C68" s="246"/>
      <c r="D68" s="246"/>
      <c r="E68" s="246"/>
      <c r="F68" s="246"/>
      <c r="G68" s="246"/>
      <c r="H68" s="246"/>
      <c r="I68" s="247"/>
    </row>
    <row r="69" spans="1:9" ht="38.25" x14ac:dyDescent="0.3">
      <c r="A69" s="214">
        <v>3.1</v>
      </c>
      <c r="B69" s="214" t="s">
        <v>291</v>
      </c>
      <c r="C69" s="19" t="s">
        <v>292</v>
      </c>
      <c r="D69" s="214" t="s">
        <v>293</v>
      </c>
      <c r="E69" s="19" t="s">
        <v>210</v>
      </c>
      <c r="F69" s="211">
        <v>43709</v>
      </c>
      <c r="G69" s="211">
        <v>43769</v>
      </c>
      <c r="H69" s="214" t="s">
        <v>294</v>
      </c>
      <c r="I69" s="232" t="s">
        <v>295</v>
      </c>
    </row>
    <row r="70" spans="1:9" x14ac:dyDescent="0.3">
      <c r="A70" s="215"/>
      <c r="B70" s="215"/>
      <c r="C70" s="19" t="s">
        <v>296</v>
      </c>
      <c r="D70" s="215"/>
      <c r="E70" s="19" t="s">
        <v>213</v>
      </c>
      <c r="F70" s="212"/>
      <c r="G70" s="212"/>
      <c r="H70" s="215"/>
      <c r="I70" s="233"/>
    </row>
    <row r="71" spans="1:9" x14ac:dyDescent="0.3">
      <c r="A71" s="215"/>
      <c r="B71" s="215"/>
      <c r="C71" s="21"/>
      <c r="D71" s="215"/>
      <c r="E71" s="19" t="s">
        <v>297</v>
      </c>
      <c r="F71" s="212"/>
      <c r="G71" s="212"/>
      <c r="H71" s="215"/>
      <c r="I71" s="233"/>
    </row>
    <row r="72" spans="1:9" ht="17.25" thickBot="1" x14ac:dyDescent="0.35">
      <c r="A72" s="216"/>
      <c r="B72" s="216"/>
      <c r="C72" s="22"/>
      <c r="D72" s="216"/>
      <c r="E72" s="20" t="s">
        <v>298</v>
      </c>
      <c r="F72" s="213"/>
      <c r="G72" s="213"/>
      <c r="H72" s="216"/>
      <c r="I72" s="234"/>
    </row>
    <row r="73" spans="1:9" ht="153.75" customHeight="1" x14ac:dyDescent="0.3">
      <c r="A73" s="214" t="s">
        <v>299</v>
      </c>
      <c r="B73" s="214" t="s">
        <v>300</v>
      </c>
      <c r="C73" s="214" t="s">
        <v>301</v>
      </c>
      <c r="D73" s="214" t="s">
        <v>302</v>
      </c>
      <c r="E73" s="19" t="s">
        <v>210</v>
      </c>
      <c r="F73" s="211">
        <v>43709</v>
      </c>
      <c r="G73" s="211">
        <v>43769</v>
      </c>
      <c r="H73" s="214" t="s">
        <v>294</v>
      </c>
      <c r="I73" s="235" t="s">
        <v>486</v>
      </c>
    </row>
    <row r="74" spans="1:9" x14ac:dyDescent="0.3">
      <c r="A74" s="215"/>
      <c r="B74" s="215"/>
      <c r="C74" s="215"/>
      <c r="D74" s="215"/>
      <c r="E74" s="19" t="s">
        <v>213</v>
      </c>
      <c r="F74" s="212"/>
      <c r="G74" s="212"/>
      <c r="H74" s="215"/>
      <c r="I74" s="236"/>
    </row>
    <row r="75" spans="1:9" x14ac:dyDescent="0.3">
      <c r="A75" s="215"/>
      <c r="B75" s="215"/>
      <c r="C75" s="215"/>
      <c r="D75" s="215"/>
      <c r="E75" s="19" t="s">
        <v>297</v>
      </c>
      <c r="F75" s="212"/>
      <c r="G75" s="212"/>
      <c r="H75" s="215"/>
      <c r="I75" s="236"/>
    </row>
    <row r="76" spans="1:9" ht="17.25" thickBot="1" x14ac:dyDescent="0.35">
      <c r="A76" s="216"/>
      <c r="B76" s="216"/>
      <c r="C76" s="216"/>
      <c r="D76" s="216"/>
      <c r="E76" s="20" t="s">
        <v>298</v>
      </c>
      <c r="F76" s="213"/>
      <c r="G76" s="213"/>
      <c r="H76" s="216"/>
      <c r="I76" s="237"/>
    </row>
    <row r="77" spans="1:9" ht="102" x14ac:dyDescent="0.3">
      <c r="A77" s="214" t="s">
        <v>303</v>
      </c>
      <c r="B77" s="214" t="s">
        <v>304</v>
      </c>
      <c r="C77" s="214" t="s">
        <v>305</v>
      </c>
      <c r="D77" s="19" t="s">
        <v>306</v>
      </c>
      <c r="E77" s="19" t="s">
        <v>210</v>
      </c>
      <c r="F77" s="211">
        <v>43709</v>
      </c>
      <c r="G77" s="211">
        <v>43769</v>
      </c>
      <c r="H77" s="214" t="s">
        <v>294</v>
      </c>
      <c r="I77" s="23" t="s">
        <v>307</v>
      </c>
    </row>
    <row r="78" spans="1:9" x14ac:dyDescent="0.3">
      <c r="A78" s="215"/>
      <c r="B78" s="215"/>
      <c r="C78" s="215"/>
      <c r="D78" s="19"/>
      <c r="E78" s="19" t="s">
        <v>213</v>
      </c>
      <c r="F78" s="212"/>
      <c r="G78" s="212"/>
      <c r="H78" s="215"/>
      <c r="I78" s="23"/>
    </row>
    <row r="79" spans="1:9" ht="102" x14ac:dyDescent="0.3">
      <c r="A79" s="215"/>
      <c r="B79" s="215"/>
      <c r="C79" s="215"/>
      <c r="D79" s="19" t="s">
        <v>308</v>
      </c>
      <c r="E79" s="19" t="s">
        <v>297</v>
      </c>
      <c r="F79" s="212"/>
      <c r="G79" s="212"/>
      <c r="H79" s="215"/>
      <c r="I79" s="23" t="s">
        <v>309</v>
      </c>
    </row>
    <row r="80" spans="1:9" x14ac:dyDescent="0.3">
      <c r="A80" s="215"/>
      <c r="B80" s="215"/>
      <c r="C80" s="215"/>
      <c r="D80" s="19"/>
      <c r="E80" s="19" t="s">
        <v>298</v>
      </c>
      <c r="F80" s="212"/>
      <c r="G80" s="212"/>
      <c r="H80" s="215"/>
      <c r="I80" s="23"/>
    </row>
    <row r="81" spans="1:9" ht="76.5" x14ac:dyDescent="0.3">
      <c r="A81" s="215"/>
      <c r="B81" s="215"/>
      <c r="C81" s="215"/>
      <c r="D81" s="19" t="s">
        <v>310</v>
      </c>
      <c r="E81" s="19" t="s">
        <v>311</v>
      </c>
      <c r="F81" s="212"/>
      <c r="G81" s="212"/>
      <c r="H81" s="215"/>
      <c r="I81" s="23" t="s">
        <v>312</v>
      </c>
    </row>
    <row r="82" spans="1:9" x14ac:dyDescent="0.3">
      <c r="A82" s="215"/>
      <c r="B82" s="215"/>
      <c r="C82" s="215"/>
      <c r="D82" s="19"/>
      <c r="E82" s="21"/>
      <c r="F82" s="212"/>
      <c r="G82" s="212"/>
      <c r="H82" s="215"/>
      <c r="I82" s="24"/>
    </row>
    <row r="83" spans="1:9" x14ac:dyDescent="0.3">
      <c r="A83" s="215"/>
      <c r="B83" s="215"/>
      <c r="C83" s="215"/>
      <c r="D83" s="19"/>
      <c r="E83" s="21"/>
      <c r="F83" s="212"/>
      <c r="G83" s="212"/>
      <c r="H83" s="215"/>
      <c r="I83" s="24"/>
    </row>
    <row r="84" spans="1:9" x14ac:dyDescent="0.3">
      <c r="A84" s="215"/>
      <c r="B84" s="215"/>
      <c r="C84" s="215"/>
      <c r="D84" s="19"/>
      <c r="E84" s="21"/>
      <c r="F84" s="212"/>
      <c r="G84" s="212"/>
      <c r="H84" s="215"/>
      <c r="I84" s="24"/>
    </row>
    <row r="85" spans="1:9" ht="17.25" thickBot="1" x14ac:dyDescent="0.35">
      <c r="A85" s="216"/>
      <c r="B85" s="215"/>
      <c r="C85" s="216"/>
      <c r="D85" s="20"/>
      <c r="E85" s="22"/>
      <c r="F85" s="213"/>
      <c r="G85" s="213"/>
      <c r="H85" s="216"/>
      <c r="I85" s="25"/>
    </row>
    <row r="86" spans="1:9" x14ac:dyDescent="0.3">
      <c r="A86" s="214">
        <v>3.4</v>
      </c>
      <c r="B86" s="215"/>
      <c r="C86" s="214" t="s">
        <v>313</v>
      </c>
      <c r="D86" s="214" t="s">
        <v>314</v>
      </c>
      <c r="E86" s="19" t="s">
        <v>210</v>
      </c>
      <c r="F86" s="211">
        <v>43282</v>
      </c>
      <c r="G86" s="211">
        <v>43769</v>
      </c>
      <c r="H86" s="214" t="s">
        <v>315</v>
      </c>
      <c r="I86" s="235" t="s">
        <v>487</v>
      </c>
    </row>
    <row r="87" spans="1:9" x14ac:dyDescent="0.3">
      <c r="A87" s="215"/>
      <c r="B87" s="215"/>
      <c r="C87" s="215"/>
      <c r="D87" s="215"/>
      <c r="E87" s="19" t="s">
        <v>213</v>
      </c>
      <c r="F87" s="212"/>
      <c r="G87" s="212"/>
      <c r="H87" s="215"/>
      <c r="I87" s="236"/>
    </row>
    <row r="88" spans="1:9" x14ac:dyDescent="0.3">
      <c r="A88" s="215"/>
      <c r="B88" s="215"/>
      <c r="C88" s="215"/>
      <c r="D88" s="215"/>
      <c r="E88" s="19" t="s">
        <v>297</v>
      </c>
      <c r="F88" s="212"/>
      <c r="G88" s="212"/>
      <c r="H88" s="215"/>
      <c r="I88" s="236"/>
    </row>
    <row r="89" spans="1:9" ht="17.25" thickBot="1" x14ac:dyDescent="0.35">
      <c r="A89" s="216"/>
      <c r="B89" s="215"/>
      <c r="C89" s="216"/>
      <c r="D89" s="216"/>
      <c r="E89" s="20" t="s">
        <v>298</v>
      </c>
      <c r="F89" s="213"/>
      <c r="G89" s="213"/>
      <c r="H89" s="216"/>
      <c r="I89" s="237"/>
    </row>
    <row r="90" spans="1:9" ht="26.25" customHeight="1" x14ac:dyDescent="0.3">
      <c r="A90" s="214">
        <v>3.5</v>
      </c>
      <c r="B90" s="215"/>
      <c r="C90" s="214" t="s">
        <v>316</v>
      </c>
      <c r="D90" s="214" t="s">
        <v>317</v>
      </c>
      <c r="E90" s="19" t="s">
        <v>210</v>
      </c>
      <c r="F90" s="211">
        <v>43709</v>
      </c>
      <c r="G90" s="211">
        <v>43769</v>
      </c>
      <c r="H90" s="214" t="s">
        <v>318</v>
      </c>
      <c r="I90" s="235" t="s">
        <v>319</v>
      </c>
    </row>
    <row r="91" spans="1:9" x14ac:dyDescent="0.3">
      <c r="A91" s="215"/>
      <c r="B91" s="215"/>
      <c r="C91" s="215"/>
      <c r="D91" s="215"/>
      <c r="E91" s="19" t="s">
        <v>213</v>
      </c>
      <c r="F91" s="212"/>
      <c r="G91" s="212"/>
      <c r="H91" s="215"/>
      <c r="I91" s="236"/>
    </row>
    <row r="92" spans="1:9" x14ac:dyDescent="0.3">
      <c r="A92" s="215"/>
      <c r="B92" s="215"/>
      <c r="C92" s="215"/>
      <c r="D92" s="215"/>
      <c r="E92" s="19" t="s">
        <v>297</v>
      </c>
      <c r="F92" s="212"/>
      <c r="G92" s="212"/>
      <c r="H92" s="215"/>
      <c r="I92" s="236"/>
    </row>
    <row r="93" spans="1:9" ht="17.25" thickBot="1" x14ac:dyDescent="0.35">
      <c r="A93" s="216"/>
      <c r="B93" s="215"/>
      <c r="C93" s="216"/>
      <c r="D93" s="216"/>
      <c r="E93" s="20" t="s">
        <v>311</v>
      </c>
      <c r="F93" s="213"/>
      <c r="G93" s="213"/>
      <c r="H93" s="216"/>
      <c r="I93" s="237"/>
    </row>
    <row r="94" spans="1:9" ht="64.5" customHeight="1" x14ac:dyDescent="0.3">
      <c r="A94" s="214">
        <v>3.6</v>
      </c>
      <c r="B94" s="215"/>
      <c r="C94" s="214" t="s">
        <v>320</v>
      </c>
      <c r="D94" s="214" t="s">
        <v>321</v>
      </c>
      <c r="E94" s="19" t="s">
        <v>210</v>
      </c>
      <c r="F94" s="211">
        <v>43709</v>
      </c>
      <c r="G94" s="211">
        <v>43769</v>
      </c>
      <c r="H94" s="214"/>
      <c r="I94" s="235" t="s">
        <v>312</v>
      </c>
    </row>
    <row r="95" spans="1:9" x14ac:dyDescent="0.3">
      <c r="A95" s="215"/>
      <c r="B95" s="215"/>
      <c r="C95" s="215"/>
      <c r="D95" s="215"/>
      <c r="E95" s="19" t="s">
        <v>213</v>
      </c>
      <c r="F95" s="212"/>
      <c r="G95" s="212"/>
      <c r="H95" s="215"/>
      <c r="I95" s="236"/>
    </row>
    <row r="96" spans="1:9" x14ac:dyDescent="0.3">
      <c r="A96" s="215"/>
      <c r="B96" s="215"/>
      <c r="C96" s="215"/>
      <c r="D96" s="215"/>
      <c r="E96" s="19" t="s">
        <v>297</v>
      </c>
      <c r="F96" s="212"/>
      <c r="G96" s="212"/>
      <c r="H96" s="215"/>
      <c r="I96" s="236"/>
    </row>
    <row r="97" spans="1:9" ht="17.25" thickBot="1" x14ac:dyDescent="0.35">
      <c r="A97" s="216"/>
      <c r="B97" s="216"/>
      <c r="C97" s="216"/>
      <c r="D97" s="216"/>
      <c r="E97" s="20" t="s">
        <v>298</v>
      </c>
      <c r="F97" s="213"/>
      <c r="G97" s="213"/>
      <c r="H97" s="216"/>
      <c r="I97" s="237"/>
    </row>
    <row r="98" spans="1:9" ht="51.75" customHeight="1" x14ac:dyDescent="0.3">
      <c r="A98" s="214">
        <v>3.7</v>
      </c>
      <c r="B98" s="214" t="s">
        <v>322</v>
      </c>
      <c r="C98" s="214" t="s">
        <v>323</v>
      </c>
      <c r="D98" s="214" t="s">
        <v>324</v>
      </c>
      <c r="E98" s="19" t="s">
        <v>210</v>
      </c>
      <c r="F98" s="211">
        <v>43709</v>
      </c>
      <c r="G98" s="211">
        <v>43738</v>
      </c>
      <c r="H98" s="214" t="s">
        <v>325</v>
      </c>
      <c r="I98" s="235"/>
    </row>
    <row r="99" spans="1:9" x14ac:dyDescent="0.3">
      <c r="A99" s="215"/>
      <c r="B99" s="215"/>
      <c r="C99" s="215"/>
      <c r="D99" s="215"/>
      <c r="E99" s="19" t="s">
        <v>213</v>
      </c>
      <c r="F99" s="212"/>
      <c r="G99" s="212"/>
      <c r="H99" s="215"/>
      <c r="I99" s="236"/>
    </row>
    <row r="100" spans="1:9" x14ac:dyDescent="0.3">
      <c r="A100" s="215"/>
      <c r="B100" s="215"/>
      <c r="C100" s="215"/>
      <c r="D100" s="215"/>
      <c r="E100" s="19" t="s">
        <v>297</v>
      </c>
      <c r="F100" s="212"/>
      <c r="G100" s="212"/>
      <c r="H100" s="215"/>
      <c r="I100" s="236"/>
    </row>
    <row r="101" spans="1:9" ht="17.25" thickBot="1" x14ac:dyDescent="0.35">
      <c r="A101" s="216"/>
      <c r="B101" s="216"/>
      <c r="C101" s="216"/>
      <c r="D101" s="216"/>
      <c r="E101" s="20"/>
      <c r="F101" s="213"/>
      <c r="G101" s="213"/>
      <c r="H101" s="216"/>
      <c r="I101" s="237"/>
    </row>
    <row r="102" spans="1:9" ht="81" customHeight="1" x14ac:dyDescent="0.3">
      <c r="A102" s="214">
        <v>3.8</v>
      </c>
      <c r="B102" s="214" t="s">
        <v>326</v>
      </c>
      <c r="C102" s="214" t="s">
        <v>488</v>
      </c>
      <c r="D102" s="214" t="s">
        <v>327</v>
      </c>
      <c r="E102" s="19" t="s">
        <v>210</v>
      </c>
      <c r="F102" s="211">
        <v>43709</v>
      </c>
      <c r="G102" s="211">
        <v>44104</v>
      </c>
      <c r="H102" s="214" t="s">
        <v>489</v>
      </c>
      <c r="I102" s="248" t="s">
        <v>328</v>
      </c>
    </row>
    <row r="103" spans="1:9" x14ac:dyDescent="0.3">
      <c r="A103" s="215"/>
      <c r="B103" s="215"/>
      <c r="C103" s="215"/>
      <c r="D103" s="215"/>
      <c r="E103" s="19" t="s">
        <v>213</v>
      </c>
      <c r="F103" s="212"/>
      <c r="G103" s="212"/>
      <c r="H103" s="215"/>
      <c r="I103" s="249"/>
    </row>
    <row r="104" spans="1:9" ht="17.25" thickBot="1" x14ac:dyDescent="0.35">
      <c r="A104" s="216"/>
      <c r="B104" s="216"/>
      <c r="C104" s="216"/>
      <c r="D104" s="216"/>
      <c r="E104" s="20" t="s">
        <v>329</v>
      </c>
      <c r="F104" s="213"/>
      <c r="G104" s="213"/>
      <c r="H104" s="216"/>
      <c r="I104" s="250"/>
    </row>
    <row r="105" spans="1:9" ht="17.25" thickBot="1" x14ac:dyDescent="0.35">
      <c r="A105" s="26"/>
      <c r="B105" s="20"/>
      <c r="C105" s="20"/>
      <c r="D105" s="20"/>
      <c r="E105" s="20"/>
      <c r="F105" s="20"/>
      <c r="G105" s="20"/>
      <c r="H105" s="20"/>
      <c r="I105" s="27"/>
    </row>
    <row r="106" spans="1:9" ht="17.25" thickBot="1" x14ac:dyDescent="0.35">
      <c r="A106" s="245" t="s">
        <v>330</v>
      </c>
      <c r="B106" s="246"/>
      <c r="C106" s="246"/>
      <c r="D106" s="246"/>
      <c r="E106" s="246"/>
      <c r="F106" s="246"/>
      <c r="G106" s="246"/>
      <c r="H106" s="246"/>
      <c r="I106" s="247"/>
    </row>
    <row r="107" spans="1:9" x14ac:dyDescent="0.3">
      <c r="A107" s="214">
        <v>3.9</v>
      </c>
      <c r="B107" s="214" t="s">
        <v>331</v>
      </c>
      <c r="C107" s="214" t="s">
        <v>332</v>
      </c>
      <c r="D107" s="214" t="s">
        <v>333</v>
      </c>
      <c r="E107" s="19" t="s">
        <v>210</v>
      </c>
      <c r="F107" s="211">
        <v>43313</v>
      </c>
      <c r="G107" s="211">
        <v>43769</v>
      </c>
      <c r="H107" s="214" t="s">
        <v>334</v>
      </c>
      <c r="I107" s="242" t="s">
        <v>335</v>
      </c>
    </row>
    <row r="108" spans="1:9" x14ac:dyDescent="0.3">
      <c r="A108" s="215"/>
      <c r="B108" s="215"/>
      <c r="C108" s="215"/>
      <c r="D108" s="215"/>
      <c r="E108" s="19" t="s">
        <v>213</v>
      </c>
      <c r="F108" s="212"/>
      <c r="G108" s="212"/>
      <c r="H108" s="215"/>
      <c r="I108" s="243"/>
    </row>
    <row r="109" spans="1:9" x14ac:dyDescent="0.3">
      <c r="A109" s="215"/>
      <c r="B109" s="215"/>
      <c r="C109" s="215"/>
      <c r="D109" s="215"/>
      <c r="E109" s="19" t="s">
        <v>297</v>
      </c>
      <c r="F109" s="212"/>
      <c r="G109" s="212"/>
      <c r="H109" s="215"/>
      <c r="I109" s="243"/>
    </row>
    <row r="110" spans="1:9" ht="17.25" thickBot="1" x14ac:dyDescent="0.35">
      <c r="A110" s="216"/>
      <c r="B110" s="215"/>
      <c r="C110" s="216"/>
      <c r="D110" s="216"/>
      <c r="E110" s="20" t="s">
        <v>311</v>
      </c>
      <c r="F110" s="213"/>
      <c r="G110" s="213"/>
      <c r="H110" s="216"/>
      <c r="I110" s="244"/>
    </row>
    <row r="111" spans="1:9" ht="90" customHeight="1" x14ac:dyDescent="0.3">
      <c r="A111" s="214">
        <v>3.1</v>
      </c>
      <c r="B111" s="215"/>
      <c r="C111" s="214" t="s">
        <v>336</v>
      </c>
      <c r="D111" s="214" t="s">
        <v>337</v>
      </c>
      <c r="E111" s="19" t="s">
        <v>210</v>
      </c>
      <c r="F111" s="211">
        <v>43313</v>
      </c>
      <c r="G111" s="211">
        <v>43769</v>
      </c>
      <c r="H111" s="214" t="s">
        <v>334</v>
      </c>
      <c r="I111" s="235" t="s">
        <v>338</v>
      </c>
    </row>
    <row r="112" spans="1:9" x14ac:dyDescent="0.3">
      <c r="A112" s="215"/>
      <c r="B112" s="215"/>
      <c r="C112" s="215"/>
      <c r="D112" s="215"/>
      <c r="E112" s="19" t="s">
        <v>213</v>
      </c>
      <c r="F112" s="212"/>
      <c r="G112" s="212"/>
      <c r="H112" s="215"/>
      <c r="I112" s="236"/>
    </row>
    <row r="113" spans="1:9" x14ac:dyDescent="0.3">
      <c r="A113" s="215"/>
      <c r="B113" s="215"/>
      <c r="C113" s="215"/>
      <c r="D113" s="215"/>
      <c r="E113" s="19" t="s">
        <v>297</v>
      </c>
      <c r="F113" s="212"/>
      <c r="G113" s="212"/>
      <c r="H113" s="215"/>
      <c r="I113" s="236"/>
    </row>
    <row r="114" spans="1:9" ht="17.25" thickBot="1" x14ac:dyDescent="0.35">
      <c r="A114" s="216"/>
      <c r="B114" s="216"/>
      <c r="C114" s="216"/>
      <c r="D114" s="216"/>
      <c r="E114" s="20" t="s">
        <v>311</v>
      </c>
      <c r="F114" s="213"/>
      <c r="G114" s="213"/>
      <c r="H114" s="216"/>
      <c r="I114" s="237"/>
    </row>
    <row r="115" spans="1:9" ht="90" customHeight="1" x14ac:dyDescent="0.3">
      <c r="A115" s="214">
        <v>3.11</v>
      </c>
      <c r="B115" s="214" t="s">
        <v>339</v>
      </c>
      <c r="C115" s="214" t="s">
        <v>340</v>
      </c>
      <c r="D115" s="214" t="s">
        <v>337</v>
      </c>
      <c r="E115" s="19" t="s">
        <v>210</v>
      </c>
      <c r="F115" s="211">
        <v>43313</v>
      </c>
      <c r="G115" s="211">
        <v>43769</v>
      </c>
      <c r="H115" s="214" t="s">
        <v>341</v>
      </c>
      <c r="I115" s="235" t="s">
        <v>338</v>
      </c>
    </row>
    <row r="116" spans="1:9" x14ac:dyDescent="0.3">
      <c r="A116" s="215"/>
      <c r="B116" s="215"/>
      <c r="C116" s="215"/>
      <c r="D116" s="215"/>
      <c r="E116" s="19" t="s">
        <v>213</v>
      </c>
      <c r="F116" s="212"/>
      <c r="G116" s="212"/>
      <c r="H116" s="215"/>
      <c r="I116" s="236"/>
    </row>
    <row r="117" spans="1:9" x14ac:dyDescent="0.3">
      <c r="A117" s="215"/>
      <c r="B117" s="215"/>
      <c r="C117" s="215"/>
      <c r="D117" s="215"/>
      <c r="E117" s="19" t="s">
        <v>297</v>
      </c>
      <c r="F117" s="212"/>
      <c r="G117" s="212"/>
      <c r="H117" s="215"/>
      <c r="I117" s="236"/>
    </row>
    <row r="118" spans="1:9" ht="17.25" thickBot="1" x14ac:dyDescent="0.35">
      <c r="A118" s="216"/>
      <c r="B118" s="216"/>
      <c r="C118" s="216"/>
      <c r="D118" s="216"/>
      <c r="E118" s="20" t="s">
        <v>311</v>
      </c>
      <c r="F118" s="213"/>
      <c r="G118" s="213"/>
      <c r="H118" s="216"/>
      <c r="I118" s="237"/>
    </row>
    <row r="119" spans="1:9" x14ac:dyDescent="0.3">
      <c r="A119" s="214">
        <v>3.12</v>
      </c>
      <c r="B119" s="214" t="s">
        <v>342</v>
      </c>
      <c r="C119" s="214" t="s">
        <v>343</v>
      </c>
      <c r="D119" s="214" t="s">
        <v>344</v>
      </c>
      <c r="E119" s="19" t="s">
        <v>210</v>
      </c>
      <c r="F119" s="211">
        <v>43313</v>
      </c>
      <c r="G119" s="211">
        <v>43769</v>
      </c>
      <c r="H119" s="214" t="s">
        <v>341</v>
      </c>
      <c r="I119" s="235" t="s">
        <v>345</v>
      </c>
    </row>
    <row r="120" spans="1:9" x14ac:dyDescent="0.3">
      <c r="A120" s="215"/>
      <c r="B120" s="215"/>
      <c r="C120" s="215"/>
      <c r="D120" s="215"/>
      <c r="E120" s="19" t="s">
        <v>213</v>
      </c>
      <c r="F120" s="212"/>
      <c r="G120" s="212"/>
      <c r="H120" s="215"/>
      <c r="I120" s="236"/>
    </row>
    <row r="121" spans="1:9" x14ac:dyDescent="0.3">
      <c r="A121" s="215"/>
      <c r="B121" s="215"/>
      <c r="C121" s="215"/>
      <c r="D121" s="215"/>
      <c r="E121" s="19" t="s">
        <v>297</v>
      </c>
      <c r="F121" s="212"/>
      <c r="G121" s="212"/>
      <c r="H121" s="215"/>
      <c r="I121" s="236"/>
    </row>
    <row r="122" spans="1:9" ht="17.25" thickBot="1" x14ac:dyDescent="0.35">
      <c r="A122" s="216"/>
      <c r="B122" s="216"/>
      <c r="C122" s="216"/>
      <c r="D122" s="216"/>
      <c r="E122" s="20" t="s">
        <v>311</v>
      </c>
      <c r="F122" s="213"/>
      <c r="G122" s="213"/>
      <c r="H122" s="216"/>
      <c r="I122" s="237"/>
    </row>
    <row r="123" spans="1:9" ht="51.75" customHeight="1" x14ac:dyDescent="0.3">
      <c r="A123" s="214">
        <v>3.13</v>
      </c>
      <c r="B123" s="214" t="s">
        <v>346</v>
      </c>
      <c r="C123" s="214" t="s">
        <v>347</v>
      </c>
      <c r="D123" s="214" t="s">
        <v>348</v>
      </c>
      <c r="E123" s="19" t="s">
        <v>210</v>
      </c>
      <c r="F123" s="211">
        <v>43313</v>
      </c>
      <c r="G123" s="211">
        <v>43769</v>
      </c>
      <c r="H123" s="214" t="s">
        <v>341</v>
      </c>
      <c r="I123" s="235" t="s">
        <v>345</v>
      </c>
    </row>
    <row r="124" spans="1:9" x14ac:dyDescent="0.3">
      <c r="A124" s="215"/>
      <c r="B124" s="215"/>
      <c r="C124" s="215"/>
      <c r="D124" s="215"/>
      <c r="E124" s="19" t="s">
        <v>213</v>
      </c>
      <c r="F124" s="212"/>
      <c r="G124" s="212"/>
      <c r="H124" s="215"/>
      <c r="I124" s="236"/>
    </row>
    <row r="125" spans="1:9" x14ac:dyDescent="0.3">
      <c r="A125" s="215"/>
      <c r="B125" s="215"/>
      <c r="C125" s="215"/>
      <c r="D125" s="215"/>
      <c r="E125" s="19" t="s">
        <v>297</v>
      </c>
      <c r="F125" s="212"/>
      <c r="G125" s="212"/>
      <c r="H125" s="215"/>
      <c r="I125" s="236"/>
    </row>
    <row r="126" spans="1:9" ht="17.25" thickBot="1" x14ac:dyDescent="0.35">
      <c r="A126" s="216"/>
      <c r="B126" s="216"/>
      <c r="C126" s="216"/>
      <c r="D126" s="216"/>
      <c r="E126" s="20" t="s">
        <v>349</v>
      </c>
      <c r="F126" s="213"/>
      <c r="G126" s="213"/>
      <c r="H126" s="216"/>
      <c r="I126" s="237"/>
    </row>
    <row r="127" spans="1:9" ht="17.25" thickBot="1" x14ac:dyDescent="0.35">
      <c r="A127" s="245" t="s">
        <v>350</v>
      </c>
      <c r="B127" s="246"/>
      <c r="C127" s="246"/>
      <c r="D127" s="246"/>
      <c r="E127" s="246"/>
      <c r="F127" s="246"/>
      <c r="G127" s="246"/>
      <c r="H127" s="246"/>
      <c r="I127" s="247"/>
    </row>
    <row r="128" spans="1:9" ht="64.5" customHeight="1" x14ac:dyDescent="0.3">
      <c r="A128" s="214">
        <v>3.14</v>
      </c>
      <c r="B128" s="214" t="s">
        <v>351</v>
      </c>
      <c r="C128" s="214" t="s">
        <v>352</v>
      </c>
      <c r="D128" s="214" t="s">
        <v>353</v>
      </c>
      <c r="E128" s="19" t="s">
        <v>354</v>
      </c>
      <c r="F128" s="211">
        <v>43313</v>
      </c>
      <c r="G128" s="211">
        <v>43830</v>
      </c>
      <c r="H128" s="214" t="s">
        <v>355</v>
      </c>
      <c r="I128" s="235" t="s">
        <v>356</v>
      </c>
    </row>
    <row r="129" spans="1:9" x14ac:dyDescent="0.3">
      <c r="A129" s="215"/>
      <c r="B129" s="215"/>
      <c r="C129" s="215"/>
      <c r="D129" s="215"/>
      <c r="E129" s="19" t="s">
        <v>213</v>
      </c>
      <c r="F129" s="212"/>
      <c r="G129" s="212"/>
      <c r="H129" s="215"/>
      <c r="I129" s="236"/>
    </row>
    <row r="130" spans="1:9" x14ac:dyDescent="0.3">
      <c r="A130" s="215"/>
      <c r="B130" s="215"/>
      <c r="C130" s="215"/>
      <c r="D130" s="215"/>
      <c r="E130" s="19" t="s">
        <v>297</v>
      </c>
      <c r="F130" s="212"/>
      <c r="G130" s="212"/>
      <c r="H130" s="215"/>
      <c r="I130" s="236"/>
    </row>
    <row r="131" spans="1:9" ht="17.25" thickBot="1" x14ac:dyDescent="0.35">
      <c r="A131" s="216"/>
      <c r="B131" s="216"/>
      <c r="C131" s="216"/>
      <c r="D131" s="216"/>
      <c r="E131" s="20"/>
      <c r="F131" s="213"/>
      <c r="G131" s="213"/>
      <c r="H131" s="216"/>
      <c r="I131" s="237"/>
    </row>
    <row r="132" spans="1:9" ht="102.75" customHeight="1" x14ac:dyDescent="0.3">
      <c r="A132" s="214">
        <v>3.15</v>
      </c>
      <c r="B132" s="214" t="s">
        <v>357</v>
      </c>
      <c r="C132" s="214" t="s">
        <v>358</v>
      </c>
      <c r="D132" s="214" t="s">
        <v>359</v>
      </c>
      <c r="E132" s="19" t="s">
        <v>354</v>
      </c>
      <c r="F132" s="211">
        <v>43313</v>
      </c>
      <c r="G132" s="211">
        <v>43830</v>
      </c>
      <c r="H132" s="214" t="s">
        <v>360</v>
      </c>
      <c r="I132" s="232" t="s">
        <v>361</v>
      </c>
    </row>
    <row r="133" spans="1:9" x14ac:dyDescent="0.3">
      <c r="A133" s="215"/>
      <c r="B133" s="215"/>
      <c r="C133" s="215"/>
      <c r="D133" s="215"/>
      <c r="E133" s="19" t="s">
        <v>213</v>
      </c>
      <c r="F133" s="212"/>
      <c r="G133" s="212"/>
      <c r="H133" s="215"/>
      <c r="I133" s="233"/>
    </row>
    <row r="134" spans="1:9" x14ac:dyDescent="0.3">
      <c r="A134" s="215"/>
      <c r="B134" s="215"/>
      <c r="C134" s="215"/>
      <c r="D134" s="215"/>
      <c r="E134" s="19" t="s">
        <v>297</v>
      </c>
      <c r="F134" s="212"/>
      <c r="G134" s="212"/>
      <c r="H134" s="215"/>
      <c r="I134" s="233"/>
    </row>
    <row r="135" spans="1:9" ht="17.25" thickBot="1" x14ac:dyDescent="0.35">
      <c r="A135" s="216"/>
      <c r="B135" s="216"/>
      <c r="C135" s="216"/>
      <c r="D135" s="216"/>
      <c r="E135" s="20"/>
      <c r="F135" s="213"/>
      <c r="G135" s="213"/>
      <c r="H135" s="216"/>
      <c r="I135" s="234"/>
    </row>
    <row r="136" spans="1:9" ht="76.5" x14ac:dyDescent="0.3">
      <c r="A136" s="214">
        <v>3.16</v>
      </c>
      <c r="B136" s="214" t="s">
        <v>362</v>
      </c>
      <c r="C136" s="214" t="s">
        <v>363</v>
      </c>
      <c r="D136" s="214" t="s">
        <v>364</v>
      </c>
      <c r="E136" s="19" t="s">
        <v>354</v>
      </c>
      <c r="F136" s="211">
        <v>43313</v>
      </c>
      <c r="G136" s="211">
        <v>43830</v>
      </c>
      <c r="H136" s="214" t="s">
        <v>365</v>
      </c>
      <c r="I136" s="28" t="s">
        <v>366</v>
      </c>
    </row>
    <row r="137" spans="1:9" x14ac:dyDescent="0.3">
      <c r="A137" s="215"/>
      <c r="B137" s="215"/>
      <c r="C137" s="215"/>
      <c r="D137" s="215"/>
      <c r="E137" s="19" t="s">
        <v>213</v>
      </c>
      <c r="F137" s="212"/>
      <c r="G137" s="212"/>
      <c r="H137" s="215"/>
      <c r="I137" s="28"/>
    </row>
    <row r="138" spans="1:9" ht="51" x14ac:dyDescent="0.3">
      <c r="A138" s="215"/>
      <c r="B138" s="215"/>
      <c r="C138" s="215"/>
      <c r="D138" s="215"/>
      <c r="E138" s="19" t="s">
        <v>297</v>
      </c>
      <c r="F138" s="212"/>
      <c r="G138" s="212"/>
      <c r="H138" s="215"/>
      <c r="I138" s="28" t="s">
        <v>367</v>
      </c>
    </row>
    <row r="139" spans="1:9" ht="38.25" x14ac:dyDescent="0.3">
      <c r="A139" s="215"/>
      <c r="B139" s="215"/>
      <c r="C139" s="215"/>
      <c r="D139" s="215"/>
      <c r="E139" s="19"/>
      <c r="F139" s="212"/>
      <c r="G139" s="212"/>
      <c r="H139" s="215"/>
      <c r="I139" s="28" t="s">
        <v>368</v>
      </c>
    </row>
    <row r="140" spans="1:9" ht="17.25" thickBot="1" x14ac:dyDescent="0.35">
      <c r="A140" s="216"/>
      <c r="B140" s="216"/>
      <c r="C140" s="216"/>
      <c r="D140" s="216"/>
      <c r="E140" s="22"/>
      <c r="F140" s="213"/>
      <c r="G140" s="213"/>
      <c r="H140" s="216"/>
      <c r="I140" s="27"/>
    </row>
    <row r="141" spans="1:9" ht="64.5" customHeight="1" x14ac:dyDescent="0.3">
      <c r="A141" s="214">
        <v>3.17</v>
      </c>
      <c r="B141" s="214" t="s">
        <v>369</v>
      </c>
      <c r="C141" s="214" t="s">
        <v>370</v>
      </c>
      <c r="D141" s="214" t="s">
        <v>371</v>
      </c>
      <c r="E141" s="19" t="s">
        <v>354</v>
      </c>
      <c r="F141" s="211">
        <v>43313</v>
      </c>
      <c r="G141" s="211">
        <v>43830</v>
      </c>
      <c r="H141" s="214"/>
      <c r="I141" s="235" t="s">
        <v>372</v>
      </c>
    </row>
    <row r="142" spans="1:9" x14ac:dyDescent="0.3">
      <c r="A142" s="215"/>
      <c r="B142" s="215"/>
      <c r="C142" s="215"/>
      <c r="D142" s="215"/>
      <c r="E142" s="19" t="s">
        <v>213</v>
      </c>
      <c r="F142" s="212"/>
      <c r="G142" s="212"/>
      <c r="H142" s="215"/>
      <c r="I142" s="236"/>
    </row>
    <row r="143" spans="1:9" x14ac:dyDescent="0.3">
      <c r="A143" s="215"/>
      <c r="B143" s="215"/>
      <c r="C143" s="215"/>
      <c r="D143" s="215"/>
      <c r="E143" s="19" t="s">
        <v>297</v>
      </c>
      <c r="F143" s="212"/>
      <c r="G143" s="212"/>
      <c r="H143" s="215"/>
      <c r="I143" s="236"/>
    </row>
    <row r="144" spans="1:9" ht="17.25" thickBot="1" x14ac:dyDescent="0.35">
      <c r="A144" s="216"/>
      <c r="B144" s="216"/>
      <c r="C144" s="216"/>
      <c r="D144" s="216"/>
      <c r="E144" s="20"/>
      <c r="F144" s="213"/>
      <c r="G144" s="213"/>
      <c r="H144" s="216"/>
      <c r="I144" s="237"/>
    </row>
    <row r="145" spans="1:9" ht="17.25" thickBot="1" x14ac:dyDescent="0.35">
      <c r="A145" s="229" t="s">
        <v>373</v>
      </c>
      <c r="B145" s="230"/>
      <c r="C145" s="230"/>
      <c r="D145" s="230"/>
      <c r="E145" s="230"/>
      <c r="F145" s="230"/>
      <c r="G145" s="230"/>
      <c r="H145" s="230"/>
      <c r="I145" s="231"/>
    </row>
    <row r="146" spans="1:9" ht="86.25" customHeight="1" x14ac:dyDescent="0.3">
      <c r="A146" s="214">
        <v>4.0999999999999996</v>
      </c>
      <c r="B146" s="214" t="s">
        <v>374</v>
      </c>
      <c r="C146" s="214" t="s">
        <v>375</v>
      </c>
      <c r="D146" s="214" t="s">
        <v>376</v>
      </c>
      <c r="E146" s="19" t="s">
        <v>354</v>
      </c>
      <c r="F146" s="211">
        <v>43709</v>
      </c>
      <c r="G146" s="211">
        <v>43738</v>
      </c>
      <c r="H146" s="214" t="s">
        <v>377</v>
      </c>
      <c r="I146" s="235" t="s">
        <v>378</v>
      </c>
    </row>
    <row r="147" spans="1:9" x14ac:dyDescent="0.3">
      <c r="A147" s="215"/>
      <c r="B147" s="215"/>
      <c r="C147" s="215"/>
      <c r="D147" s="215"/>
      <c r="E147" s="19" t="s">
        <v>213</v>
      </c>
      <c r="F147" s="212"/>
      <c r="G147" s="212"/>
      <c r="H147" s="215"/>
      <c r="I147" s="236"/>
    </row>
    <row r="148" spans="1:9" x14ac:dyDescent="0.3">
      <c r="A148" s="215"/>
      <c r="B148" s="215"/>
      <c r="C148" s="215"/>
      <c r="D148" s="215"/>
      <c r="E148" s="19" t="s">
        <v>379</v>
      </c>
      <c r="F148" s="212"/>
      <c r="G148" s="212"/>
      <c r="H148" s="215"/>
      <c r="I148" s="236"/>
    </row>
    <row r="149" spans="1:9" x14ac:dyDescent="0.3">
      <c r="A149" s="215"/>
      <c r="B149" s="215"/>
      <c r="C149" s="215"/>
      <c r="D149" s="215"/>
      <c r="E149" s="19" t="s">
        <v>270</v>
      </c>
      <c r="F149" s="212"/>
      <c r="G149" s="212"/>
      <c r="H149" s="215"/>
      <c r="I149" s="236"/>
    </row>
    <row r="150" spans="1:9" ht="17.25" thickBot="1" x14ac:dyDescent="0.35">
      <c r="A150" s="216"/>
      <c r="B150" s="215"/>
      <c r="C150" s="216"/>
      <c r="D150" s="216"/>
      <c r="E150" s="20"/>
      <c r="F150" s="213"/>
      <c r="G150" s="213"/>
      <c r="H150" s="216"/>
      <c r="I150" s="237"/>
    </row>
    <row r="151" spans="1:9" ht="99" customHeight="1" x14ac:dyDescent="0.3">
      <c r="A151" s="214">
        <v>4.2</v>
      </c>
      <c r="B151" s="215"/>
      <c r="C151" s="214" t="s">
        <v>380</v>
      </c>
      <c r="D151" s="214" t="s">
        <v>381</v>
      </c>
      <c r="E151" s="19" t="s">
        <v>354</v>
      </c>
      <c r="F151" s="211">
        <v>43313</v>
      </c>
      <c r="G151" s="211">
        <v>43830</v>
      </c>
      <c r="H151" s="214" t="s">
        <v>382</v>
      </c>
      <c r="I151" s="235" t="s">
        <v>383</v>
      </c>
    </row>
    <row r="152" spans="1:9" x14ac:dyDescent="0.3">
      <c r="A152" s="215"/>
      <c r="B152" s="215"/>
      <c r="C152" s="215"/>
      <c r="D152" s="215"/>
      <c r="E152" s="19" t="s">
        <v>213</v>
      </c>
      <c r="F152" s="212"/>
      <c r="G152" s="212"/>
      <c r="H152" s="215"/>
      <c r="I152" s="236"/>
    </row>
    <row r="153" spans="1:9" x14ac:dyDescent="0.3">
      <c r="A153" s="215"/>
      <c r="B153" s="215"/>
      <c r="C153" s="215"/>
      <c r="D153" s="215"/>
      <c r="E153" s="19" t="s">
        <v>379</v>
      </c>
      <c r="F153" s="212"/>
      <c r="G153" s="212"/>
      <c r="H153" s="215"/>
      <c r="I153" s="236"/>
    </row>
    <row r="154" spans="1:9" x14ac:dyDescent="0.3">
      <c r="A154" s="215"/>
      <c r="B154" s="215"/>
      <c r="C154" s="215"/>
      <c r="D154" s="215"/>
      <c r="E154" s="19" t="s">
        <v>270</v>
      </c>
      <c r="F154" s="212"/>
      <c r="G154" s="212"/>
      <c r="H154" s="215"/>
      <c r="I154" s="236"/>
    </row>
    <row r="155" spans="1:9" ht="17.25" thickBot="1" x14ac:dyDescent="0.35">
      <c r="A155" s="216"/>
      <c r="B155" s="215"/>
      <c r="C155" s="216"/>
      <c r="D155" s="216"/>
      <c r="E155" s="20"/>
      <c r="F155" s="213"/>
      <c r="G155" s="213"/>
      <c r="H155" s="216"/>
      <c r="I155" s="237"/>
    </row>
    <row r="156" spans="1:9" x14ac:dyDescent="0.3">
      <c r="A156" s="214">
        <v>4.3</v>
      </c>
      <c r="B156" s="215"/>
      <c r="C156" s="214"/>
      <c r="D156" s="214" t="s">
        <v>384</v>
      </c>
      <c r="E156" s="19" t="s">
        <v>385</v>
      </c>
      <c r="F156" s="211">
        <v>43313</v>
      </c>
      <c r="G156" s="211">
        <v>43738</v>
      </c>
      <c r="H156" s="214" t="s">
        <v>386</v>
      </c>
      <c r="I156" s="242" t="s">
        <v>335</v>
      </c>
    </row>
    <row r="157" spans="1:9" x14ac:dyDescent="0.3">
      <c r="A157" s="215"/>
      <c r="B157" s="215"/>
      <c r="C157" s="215"/>
      <c r="D157" s="215"/>
      <c r="E157" s="19" t="s">
        <v>213</v>
      </c>
      <c r="F157" s="212"/>
      <c r="G157" s="212"/>
      <c r="H157" s="215"/>
      <c r="I157" s="243"/>
    </row>
    <row r="158" spans="1:9" x14ac:dyDescent="0.3">
      <c r="A158" s="215"/>
      <c r="B158" s="215"/>
      <c r="C158" s="215"/>
      <c r="D158" s="215"/>
      <c r="E158" s="19" t="s">
        <v>379</v>
      </c>
      <c r="F158" s="212"/>
      <c r="G158" s="212"/>
      <c r="H158" s="215"/>
      <c r="I158" s="243"/>
    </row>
    <row r="159" spans="1:9" ht="17.25" thickBot="1" x14ac:dyDescent="0.35">
      <c r="A159" s="216"/>
      <c r="B159" s="216"/>
      <c r="C159" s="216"/>
      <c r="D159" s="216"/>
      <c r="E159" s="20" t="s">
        <v>270</v>
      </c>
      <c r="F159" s="213"/>
      <c r="G159" s="213"/>
      <c r="H159" s="216"/>
      <c r="I159" s="244"/>
    </row>
    <row r="160" spans="1:9" ht="42.75" customHeight="1" x14ac:dyDescent="0.3">
      <c r="A160" s="214" t="s">
        <v>387</v>
      </c>
      <c r="B160" s="214" t="s">
        <v>388</v>
      </c>
      <c r="C160" s="214" t="s">
        <v>389</v>
      </c>
      <c r="D160" s="214" t="s">
        <v>390</v>
      </c>
      <c r="E160" s="19" t="s">
        <v>354</v>
      </c>
      <c r="F160" s="211">
        <v>43709</v>
      </c>
      <c r="G160" s="211">
        <v>43830</v>
      </c>
      <c r="H160" s="214" t="s">
        <v>391</v>
      </c>
      <c r="I160" s="235" t="s">
        <v>392</v>
      </c>
    </row>
    <row r="161" spans="1:9" x14ac:dyDescent="0.3">
      <c r="A161" s="215"/>
      <c r="B161" s="215"/>
      <c r="C161" s="215"/>
      <c r="D161" s="215"/>
      <c r="E161" s="19" t="s">
        <v>213</v>
      </c>
      <c r="F161" s="212"/>
      <c r="G161" s="212"/>
      <c r="H161" s="215"/>
      <c r="I161" s="236"/>
    </row>
    <row r="162" spans="1:9" ht="17.25" thickBot="1" x14ac:dyDescent="0.35">
      <c r="A162" s="216"/>
      <c r="B162" s="216"/>
      <c r="C162" s="216"/>
      <c r="D162" s="216"/>
      <c r="E162" s="20" t="s">
        <v>379</v>
      </c>
      <c r="F162" s="213"/>
      <c r="G162" s="213"/>
      <c r="H162" s="216"/>
      <c r="I162" s="237"/>
    </row>
    <row r="163" spans="1:9" ht="55.5" customHeight="1" x14ac:dyDescent="0.3">
      <c r="A163" s="214">
        <v>4.5</v>
      </c>
      <c r="B163" s="214" t="s">
        <v>393</v>
      </c>
      <c r="C163" s="214" t="s">
        <v>394</v>
      </c>
      <c r="D163" s="214" t="s">
        <v>395</v>
      </c>
      <c r="E163" s="19" t="s">
        <v>354</v>
      </c>
      <c r="F163" s="211">
        <v>43709</v>
      </c>
      <c r="G163" s="211">
        <v>43830</v>
      </c>
      <c r="H163" s="19" t="s">
        <v>396</v>
      </c>
      <c r="I163" s="235" t="s">
        <v>397</v>
      </c>
    </row>
    <row r="164" spans="1:9" x14ac:dyDescent="0.3">
      <c r="A164" s="215"/>
      <c r="B164" s="215"/>
      <c r="C164" s="215"/>
      <c r="D164" s="215"/>
      <c r="E164" s="19" t="s">
        <v>213</v>
      </c>
      <c r="F164" s="212"/>
      <c r="G164" s="212"/>
      <c r="H164" s="19" t="s">
        <v>398</v>
      </c>
      <c r="I164" s="236"/>
    </row>
    <row r="165" spans="1:9" x14ac:dyDescent="0.3">
      <c r="A165" s="215"/>
      <c r="B165" s="215"/>
      <c r="C165" s="215"/>
      <c r="D165" s="215"/>
      <c r="E165" s="19" t="s">
        <v>379</v>
      </c>
      <c r="F165" s="212"/>
      <c r="G165" s="212"/>
      <c r="H165" s="21"/>
      <c r="I165" s="236"/>
    </row>
    <row r="166" spans="1:9" ht="17.25" thickBot="1" x14ac:dyDescent="0.35">
      <c r="A166" s="216"/>
      <c r="B166" s="216"/>
      <c r="C166" s="216"/>
      <c r="D166" s="216"/>
      <c r="E166" s="20"/>
      <c r="F166" s="213"/>
      <c r="G166" s="213"/>
      <c r="H166" s="22"/>
      <c r="I166" s="237"/>
    </row>
    <row r="167" spans="1:9" x14ac:dyDescent="0.3">
      <c r="A167" s="214">
        <v>4.5999999999999996</v>
      </c>
      <c r="B167" s="214" t="s">
        <v>399</v>
      </c>
      <c r="C167" s="214" t="s">
        <v>400</v>
      </c>
      <c r="D167" s="214" t="s">
        <v>401</v>
      </c>
      <c r="E167" s="19" t="s">
        <v>354</v>
      </c>
      <c r="F167" s="211">
        <v>43709</v>
      </c>
      <c r="G167" s="211">
        <v>43830</v>
      </c>
      <c r="H167" s="214" t="s">
        <v>402</v>
      </c>
      <c r="I167" s="238"/>
    </row>
    <row r="168" spans="1:9" x14ac:dyDescent="0.3">
      <c r="A168" s="215"/>
      <c r="B168" s="215"/>
      <c r="C168" s="215"/>
      <c r="D168" s="215"/>
      <c r="E168" s="19" t="s">
        <v>213</v>
      </c>
      <c r="F168" s="212"/>
      <c r="G168" s="212"/>
      <c r="H168" s="215"/>
      <c r="I168" s="239"/>
    </row>
    <row r="169" spans="1:9" x14ac:dyDescent="0.3">
      <c r="A169" s="215"/>
      <c r="B169" s="215"/>
      <c r="C169" s="215"/>
      <c r="D169" s="215"/>
      <c r="E169" s="19" t="s">
        <v>379</v>
      </c>
      <c r="F169" s="212"/>
      <c r="G169" s="212"/>
      <c r="H169" s="215"/>
      <c r="I169" s="239"/>
    </row>
    <row r="170" spans="1:9" ht="17.25" thickBot="1" x14ac:dyDescent="0.35">
      <c r="A170" s="216"/>
      <c r="B170" s="215"/>
      <c r="C170" s="216"/>
      <c r="D170" s="216"/>
      <c r="E170" s="20" t="s">
        <v>403</v>
      </c>
      <c r="F170" s="213"/>
      <c r="G170" s="213"/>
      <c r="H170" s="216"/>
      <c r="I170" s="240"/>
    </row>
    <row r="171" spans="1:9" x14ac:dyDescent="0.3">
      <c r="A171" s="214">
        <v>4.7</v>
      </c>
      <c r="B171" s="215"/>
      <c r="C171" s="214" t="s">
        <v>404</v>
      </c>
      <c r="D171" s="214" t="s">
        <v>405</v>
      </c>
      <c r="E171" s="19" t="s">
        <v>354</v>
      </c>
      <c r="F171" s="211">
        <v>43709</v>
      </c>
      <c r="G171" s="211">
        <v>43830</v>
      </c>
      <c r="H171" s="214" t="s">
        <v>406</v>
      </c>
      <c r="I171" s="235" t="s">
        <v>407</v>
      </c>
    </row>
    <row r="172" spans="1:9" x14ac:dyDescent="0.3">
      <c r="A172" s="215"/>
      <c r="B172" s="215"/>
      <c r="C172" s="215"/>
      <c r="D172" s="215"/>
      <c r="E172" s="19" t="s">
        <v>408</v>
      </c>
      <c r="F172" s="212"/>
      <c r="G172" s="212"/>
      <c r="H172" s="215"/>
      <c r="I172" s="236"/>
    </row>
    <row r="173" spans="1:9" x14ac:dyDescent="0.3">
      <c r="A173" s="215"/>
      <c r="B173" s="215"/>
      <c r="C173" s="215"/>
      <c r="D173" s="215"/>
      <c r="E173" s="19" t="s">
        <v>403</v>
      </c>
      <c r="F173" s="212"/>
      <c r="G173" s="212"/>
      <c r="H173" s="215"/>
      <c r="I173" s="236"/>
    </row>
    <row r="174" spans="1:9" ht="17.25" thickBot="1" x14ac:dyDescent="0.35">
      <c r="A174" s="216"/>
      <c r="B174" s="216"/>
      <c r="C174" s="216"/>
      <c r="D174" s="216"/>
      <c r="E174" s="20" t="s">
        <v>409</v>
      </c>
      <c r="F174" s="213"/>
      <c r="G174" s="213"/>
      <c r="H174" s="216"/>
      <c r="I174" s="237"/>
    </row>
    <row r="175" spans="1:9" ht="39" customHeight="1" x14ac:dyDescent="0.3">
      <c r="A175" s="214">
        <v>4.8</v>
      </c>
      <c r="B175" s="214" t="s">
        <v>410</v>
      </c>
      <c r="C175" s="214" t="s">
        <v>411</v>
      </c>
      <c r="D175" s="214" t="s">
        <v>412</v>
      </c>
      <c r="E175" s="19" t="s">
        <v>354</v>
      </c>
      <c r="F175" s="211">
        <v>43709</v>
      </c>
      <c r="G175" s="211">
        <v>43830</v>
      </c>
      <c r="H175" s="214" t="s">
        <v>413</v>
      </c>
      <c r="I175" s="235" t="s">
        <v>414</v>
      </c>
    </row>
    <row r="176" spans="1:9" x14ac:dyDescent="0.3">
      <c r="A176" s="215"/>
      <c r="B176" s="215"/>
      <c r="C176" s="215"/>
      <c r="D176" s="215"/>
      <c r="E176" s="19" t="s">
        <v>213</v>
      </c>
      <c r="F176" s="212"/>
      <c r="G176" s="212"/>
      <c r="H176" s="215"/>
      <c r="I176" s="236"/>
    </row>
    <row r="177" spans="1:9" x14ac:dyDescent="0.3">
      <c r="A177" s="215"/>
      <c r="B177" s="215"/>
      <c r="C177" s="215"/>
      <c r="D177" s="215"/>
      <c r="E177" s="19" t="s">
        <v>379</v>
      </c>
      <c r="F177" s="212"/>
      <c r="G177" s="212"/>
      <c r="H177" s="215"/>
      <c r="I177" s="236"/>
    </row>
    <row r="178" spans="1:9" ht="17.25" thickBot="1" x14ac:dyDescent="0.35">
      <c r="A178" s="216"/>
      <c r="B178" s="215"/>
      <c r="C178" s="215"/>
      <c r="D178" s="216"/>
      <c r="E178" s="20"/>
      <c r="F178" s="213"/>
      <c r="G178" s="213"/>
      <c r="H178" s="216"/>
      <c r="I178" s="237"/>
    </row>
    <row r="179" spans="1:9" ht="115.5" customHeight="1" x14ac:dyDescent="0.3">
      <c r="A179" s="214">
        <v>4.9000000000000004</v>
      </c>
      <c r="B179" s="215"/>
      <c r="C179" s="215"/>
      <c r="D179" s="214" t="s">
        <v>415</v>
      </c>
      <c r="E179" s="19" t="s">
        <v>354</v>
      </c>
      <c r="F179" s="211">
        <v>43709</v>
      </c>
      <c r="G179" s="211">
        <v>44012</v>
      </c>
      <c r="H179" s="214"/>
      <c r="I179" s="238" t="s">
        <v>416</v>
      </c>
    </row>
    <row r="180" spans="1:9" x14ac:dyDescent="0.3">
      <c r="A180" s="215"/>
      <c r="B180" s="215"/>
      <c r="C180" s="215"/>
      <c r="D180" s="215"/>
      <c r="E180" s="19" t="s">
        <v>213</v>
      </c>
      <c r="F180" s="212"/>
      <c r="G180" s="212"/>
      <c r="H180" s="215"/>
      <c r="I180" s="239"/>
    </row>
    <row r="181" spans="1:9" x14ac:dyDescent="0.3">
      <c r="A181" s="215"/>
      <c r="B181" s="215"/>
      <c r="C181" s="215"/>
      <c r="D181" s="215"/>
      <c r="E181" s="19" t="s">
        <v>379</v>
      </c>
      <c r="F181" s="212"/>
      <c r="G181" s="212"/>
      <c r="H181" s="215"/>
      <c r="I181" s="239"/>
    </row>
    <row r="182" spans="1:9" ht="17.25" thickBot="1" x14ac:dyDescent="0.35">
      <c r="A182" s="216"/>
      <c r="B182" s="216"/>
      <c r="C182" s="216"/>
      <c r="D182" s="216"/>
      <c r="E182" s="20"/>
      <c r="F182" s="213"/>
      <c r="G182" s="213"/>
      <c r="H182" s="216"/>
      <c r="I182" s="240"/>
    </row>
    <row r="183" spans="1:9" ht="153.75" customHeight="1" x14ac:dyDescent="0.3">
      <c r="A183" s="214">
        <v>4.0999999999999996</v>
      </c>
      <c r="B183" s="214" t="s">
        <v>417</v>
      </c>
      <c r="C183" s="214" t="s">
        <v>418</v>
      </c>
      <c r="D183" s="214" t="s">
        <v>419</v>
      </c>
      <c r="E183" s="19" t="s">
        <v>210</v>
      </c>
      <c r="F183" s="211">
        <v>43709</v>
      </c>
      <c r="G183" s="211">
        <v>43830</v>
      </c>
      <c r="H183" s="214" t="s">
        <v>420</v>
      </c>
      <c r="I183" s="238" t="s">
        <v>335</v>
      </c>
    </row>
    <row r="184" spans="1:9" x14ac:dyDescent="0.3">
      <c r="A184" s="215"/>
      <c r="B184" s="215"/>
      <c r="C184" s="215"/>
      <c r="D184" s="215"/>
      <c r="E184" s="19" t="s">
        <v>213</v>
      </c>
      <c r="F184" s="212"/>
      <c r="G184" s="212"/>
      <c r="H184" s="215"/>
      <c r="I184" s="239"/>
    </row>
    <row r="185" spans="1:9" x14ac:dyDescent="0.3">
      <c r="A185" s="215"/>
      <c r="B185" s="215"/>
      <c r="C185" s="215"/>
      <c r="D185" s="215"/>
      <c r="E185" s="19" t="s">
        <v>379</v>
      </c>
      <c r="F185" s="212"/>
      <c r="G185" s="212"/>
      <c r="H185" s="215"/>
      <c r="I185" s="239"/>
    </row>
    <row r="186" spans="1:9" ht="17.25" thickBot="1" x14ac:dyDescent="0.35">
      <c r="A186" s="216"/>
      <c r="B186" s="215"/>
      <c r="C186" s="215"/>
      <c r="D186" s="216"/>
      <c r="E186" s="20"/>
      <c r="F186" s="213"/>
      <c r="G186" s="213"/>
      <c r="H186" s="216"/>
      <c r="I186" s="240"/>
    </row>
    <row r="187" spans="1:9" ht="39" customHeight="1" x14ac:dyDescent="0.3">
      <c r="A187" s="214">
        <v>4.1100000000000003</v>
      </c>
      <c r="B187" s="215"/>
      <c r="C187" s="215"/>
      <c r="D187" s="214" t="s">
        <v>421</v>
      </c>
      <c r="E187" s="19" t="s">
        <v>354</v>
      </c>
      <c r="F187" s="211">
        <v>43709</v>
      </c>
      <c r="G187" s="211">
        <v>43830</v>
      </c>
      <c r="H187" s="214" t="s">
        <v>422</v>
      </c>
      <c r="I187" s="238" t="s">
        <v>423</v>
      </c>
    </row>
    <row r="188" spans="1:9" x14ac:dyDescent="0.3">
      <c r="A188" s="215"/>
      <c r="B188" s="215"/>
      <c r="C188" s="215"/>
      <c r="D188" s="215"/>
      <c r="E188" s="19" t="s">
        <v>213</v>
      </c>
      <c r="F188" s="212"/>
      <c r="G188" s="212"/>
      <c r="H188" s="215"/>
      <c r="I188" s="239"/>
    </row>
    <row r="189" spans="1:9" x14ac:dyDescent="0.3">
      <c r="A189" s="215"/>
      <c r="B189" s="215"/>
      <c r="C189" s="215"/>
      <c r="D189" s="215"/>
      <c r="E189" s="19" t="s">
        <v>379</v>
      </c>
      <c r="F189" s="212"/>
      <c r="G189" s="212"/>
      <c r="H189" s="215"/>
      <c r="I189" s="239"/>
    </row>
    <row r="190" spans="1:9" ht="17.25" thickBot="1" x14ac:dyDescent="0.35">
      <c r="A190" s="216"/>
      <c r="B190" s="216"/>
      <c r="C190" s="216"/>
      <c r="D190" s="216"/>
      <c r="E190" s="20"/>
      <c r="F190" s="213"/>
      <c r="G190" s="213"/>
      <c r="H190" s="216"/>
      <c r="I190" s="240"/>
    </row>
    <row r="191" spans="1:9" x14ac:dyDescent="0.3">
      <c r="A191" s="214">
        <v>4.12</v>
      </c>
      <c r="B191" s="214" t="s">
        <v>424</v>
      </c>
      <c r="C191" s="214" t="s">
        <v>425</v>
      </c>
      <c r="D191" s="214" t="s">
        <v>426</v>
      </c>
      <c r="E191" s="19" t="s">
        <v>354</v>
      </c>
      <c r="F191" s="211">
        <v>43647</v>
      </c>
      <c r="G191" s="211">
        <v>44012</v>
      </c>
      <c r="H191" s="214" t="s">
        <v>427</v>
      </c>
      <c r="I191" s="238" t="s">
        <v>335</v>
      </c>
    </row>
    <row r="192" spans="1:9" x14ac:dyDescent="0.3">
      <c r="A192" s="215"/>
      <c r="B192" s="215"/>
      <c r="C192" s="215"/>
      <c r="D192" s="215"/>
      <c r="E192" s="19" t="s">
        <v>213</v>
      </c>
      <c r="F192" s="212"/>
      <c r="G192" s="212"/>
      <c r="H192" s="215"/>
      <c r="I192" s="239"/>
    </row>
    <row r="193" spans="1:9" x14ac:dyDescent="0.3">
      <c r="A193" s="215"/>
      <c r="B193" s="215"/>
      <c r="C193" s="215"/>
      <c r="D193" s="215"/>
      <c r="E193" s="19" t="s">
        <v>379</v>
      </c>
      <c r="F193" s="212"/>
      <c r="G193" s="212"/>
      <c r="H193" s="215"/>
      <c r="I193" s="239"/>
    </row>
    <row r="194" spans="1:9" x14ac:dyDescent="0.3">
      <c r="A194" s="215"/>
      <c r="B194" s="215"/>
      <c r="C194" s="215"/>
      <c r="D194" s="215"/>
      <c r="E194" s="19" t="s">
        <v>270</v>
      </c>
      <c r="F194" s="212"/>
      <c r="G194" s="212"/>
      <c r="H194" s="215"/>
      <c r="I194" s="239"/>
    </row>
    <row r="195" spans="1:9" ht="17.25" thickBot="1" x14ac:dyDescent="0.35">
      <c r="A195" s="216"/>
      <c r="B195" s="216"/>
      <c r="C195" s="216"/>
      <c r="D195" s="216"/>
      <c r="E195" s="20" t="s">
        <v>428</v>
      </c>
      <c r="F195" s="213"/>
      <c r="G195" s="213"/>
      <c r="H195" s="216"/>
      <c r="I195" s="240"/>
    </row>
    <row r="196" spans="1:9" ht="38.25" x14ac:dyDescent="0.3">
      <c r="A196" s="203">
        <v>4.13</v>
      </c>
      <c r="B196" s="203" t="s">
        <v>429</v>
      </c>
      <c r="C196" s="214" t="s">
        <v>430</v>
      </c>
      <c r="D196" s="19" t="s">
        <v>431</v>
      </c>
      <c r="E196" s="19" t="s">
        <v>354</v>
      </c>
      <c r="F196" s="211">
        <v>43647</v>
      </c>
      <c r="G196" s="211">
        <v>44012</v>
      </c>
      <c r="H196" s="214" t="s">
        <v>432</v>
      </c>
      <c r="I196" s="235" t="s">
        <v>433</v>
      </c>
    </row>
    <row r="197" spans="1:9" ht="63.75" x14ac:dyDescent="0.3">
      <c r="A197" s="241"/>
      <c r="B197" s="241"/>
      <c r="C197" s="215"/>
      <c r="D197" s="19" t="s">
        <v>434</v>
      </c>
      <c r="E197" s="19" t="s">
        <v>213</v>
      </c>
      <c r="F197" s="212"/>
      <c r="G197" s="212"/>
      <c r="H197" s="215"/>
      <c r="I197" s="236"/>
    </row>
    <row r="198" spans="1:9" x14ac:dyDescent="0.3">
      <c r="A198" s="241"/>
      <c r="B198" s="241"/>
      <c r="C198" s="215"/>
      <c r="D198" s="19"/>
      <c r="E198" s="19" t="s">
        <v>379</v>
      </c>
      <c r="F198" s="212"/>
      <c r="G198" s="212"/>
      <c r="H198" s="215"/>
      <c r="I198" s="236"/>
    </row>
    <row r="199" spans="1:9" x14ac:dyDescent="0.3">
      <c r="A199" s="241"/>
      <c r="B199" s="241"/>
      <c r="C199" s="215"/>
      <c r="D199" s="21"/>
      <c r="E199" s="19" t="s">
        <v>270</v>
      </c>
      <c r="F199" s="212"/>
      <c r="G199" s="212"/>
      <c r="H199" s="215"/>
      <c r="I199" s="236"/>
    </row>
    <row r="200" spans="1:9" ht="17.25" thickBot="1" x14ac:dyDescent="0.35">
      <c r="A200" s="204"/>
      <c r="B200" s="204"/>
      <c r="C200" s="216"/>
      <c r="D200" s="22"/>
      <c r="E200" s="20" t="s">
        <v>428</v>
      </c>
      <c r="F200" s="213"/>
      <c r="G200" s="213"/>
      <c r="H200" s="216"/>
      <c r="I200" s="237"/>
    </row>
    <row r="201" spans="1:9" ht="102" x14ac:dyDescent="0.3">
      <c r="A201" s="214">
        <v>4.1399999999999997</v>
      </c>
      <c r="B201" s="214" t="s">
        <v>435</v>
      </c>
      <c r="C201" s="214" t="s">
        <v>436</v>
      </c>
      <c r="D201" s="19" t="s">
        <v>437</v>
      </c>
      <c r="E201" s="19" t="s">
        <v>354</v>
      </c>
      <c r="F201" s="211">
        <v>43709</v>
      </c>
      <c r="G201" s="211">
        <v>44012</v>
      </c>
      <c r="H201" s="214" t="s">
        <v>438</v>
      </c>
      <c r="I201" s="238" t="s">
        <v>439</v>
      </c>
    </row>
    <row r="202" spans="1:9" ht="38.25" x14ac:dyDescent="0.3">
      <c r="A202" s="215"/>
      <c r="B202" s="215"/>
      <c r="C202" s="215"/>
      <c r="D202" s="19" t="s">
        <v>440</v>
      </c>
      <c r="E202" s="19" t="s">
        <v>213</v>
      </c>
      <c r="F202" s="212"/>
      <c r="G202" s="212"/>
      <c r="H202" s="215"/>
      <c r="I202" s="239"/>
    </row>
    <row r="203" spans="1:9" ht="38.25" x14ac:dyDescent="0.3">
      <c r="A203" s="215"/>
      <c r="B203" s="215"/>
      <c r="C203" s="215"/>
      <c r="D203" s="19" t="s">
        <v>441</v>
      </c>
      <c r="E203" s="19" t="s">
        <v>379</v>
      </c>
      <c r="F203" s="212"/>
      <c r="G203" s="212"/>
      <c r="H203" s="215"/>
      <c r="I203" s="239"/>
    </row>
    <row r="204" spans="1:9" x14ac:dyDescent="0.3">
      <c r="A204" s="215"/>
      <c r="B204" s="215"/>
      <c r="C204" s="215"/>
      <c r="D204" s="21"/>
      <c r="E204" s="19" t="s">
        <v>270</v>
      </c>
      <c r="F204" s="212"/>
      <c r="G204" s="212"/>
      <c r="H204" s="215"/>
      <c r="I204" s="239"/>
    </row>
    <row r="205" spans="1:9" ht="17.25" thickBot="1" x14ac:dyDescent="0.35">
      <c r="A205" s="216"/>
      <c r="B205" s="216"/>
      <c r="C205" s="216"/>
      <c r="D205" s="22"/>
      <c r="E205" s="20"/>
      <c r="F205" s="213"/>
      <c r="G205" s="213"/>
      <c r="H205" s="216"/>
      <c r="I205" s="240"/>
    </row>
    <row r="206" spans="1:9" ht="25.5" x14ac:dyDescent="0.3">
      <c r="A206" s="214">
        <v>4.1500000000000004</v>
      </c>
      <c r="B206" s="214" t="s">
        <v>442</v>
      </c>
      <c r="C206" s="214" t="s">
        <v>443</v>
      </c>
      <c r="D206" s="19" t="s">
        <v>444</v>
      </c>
      <c r="E206" s="19" t="s">
        <v>354</v>
      </c>
      <c r="F206" s="211">
        <v>43709</v>
      </c>
      <c r="G206" s="211">
        <v>44012</v>
      </c>
      <c r="H206" s="214" t="s">
        <v>445</v>
      </c>
      <c r="I206" s="238" t="s">
        <v>446</v>
      </c>
    </row>
    <row r="207" spans="1:9" ht="51" x14ac:dyDescent="0.3">
      <c r="A207" s="215"/>
      <c r="B207" s="215"/>
      <c r="C207" s="215"/>
      <c r="D207" s="19" t="s">
        <v>447</v>
      </c>
      <c r="E207" s="19" t="s">
        <v>213</v>
      </c>
      <c r="F207" s="212"/>
      <c r="G207" s="212"/>
      <c r="H207" s="215"/>
      <c r="I207" s="239"/>
    </row>
    <row r="208" spans="1:9" x14ac:dyDescent="0.3">
      <c r="A208" s="215"/>
      <c r="B208" s="215"/>
      <c r="C208" s="215"/>
      <c r="D208" s="21"/>
      <c r="E208" s="19" t="s">
        <v>379</v>
      </c>
      <c r="F208" s="212"/>
      <c r="G208" s="212"/>
      <c r="H208" s="215"/>
      <c r="I208" s="239"/>
    </row>
    <row r="209" spans="1:9" ht="17.25" thickBot="1" x14ac:dyDescent="0.35">
      <c r="A209" s="216"/>
      <c r="B209" s="216"/>
      <c r="C209" s="216"/>
      <c r="D209" s="22"/>
      <c r="E209" s="20"/>
      <c r="F209" s="213"/>
      <c r="G209" s="213"/>
      <c r="H209" s="216"/>
      <c r="I209" s="240"/>
    </row>
    <row r="210" spans="1:9" ht="38.25" x14ac:dyDescent="0.3">
      <c r="A210" s="214">
        <v>4.16</v>
      </c>
      <c r="B210" s="214" t="s">
        <v>190</v>
      </c>
      <c r="C210" s="214" t="s">
        <v>448</v>
      </c>
      <c r="D210" s="19" t="s">
        <v>449</v>
      </c>
      <c r="E210" s="19" t="s">
        <v>210</v>
      </c>
      <c r="F210" s="211">
        <v>43709</v>
      </c>
      <c r="G210" s="211">
        <v>43829</v>
      </c>
      <c r="H210" s="214" t="s">
        <v>450</v>
      </c>
      <c r="I210" s="235" t="s">
        <v>451</v>
      </c>
    </row>
    <row r="211" spans="1:9" x14ac:dyDescent="0.3">
      <c r="A211" s="215"/>
      <c r="B211" s="215"/>
      <c r="C211" s="215"/>
      <c r="D211" s="19" t="s">
        <v>452</v>
      </c>
      <c r="E211" s="19" t="s">
        <v>213</v>
      </c>
      <c r="F211" s="212"/>
      <c r="G211" s="212"/>
      <c r="H211" s="215"/>
      <c r="I211" s="236"/>
    </row>
    <row r="212" spans="1:9" ht="38.25" x14ac:dyDescent="0.3">
      <c r="A212" s="215"/>
      <c r="B212" s="215"/>
      <c r="C212" s="215"/>
      <c r="D212" s="19" t="s">
        <v>453</v>
      </c>
      <c r="E212" s="19" t="s">
        <v>270</v>
      </c>
      <c r="F212" s="212"/>
      <c r="G212" s="212"/>
      <c r="H212" s="215"/>
      <c r="I212" s="236"/>
    </row>
    <row r="213" spans="1:9" ht="17.25" thickBot="1" x14ac:dyDescent="0.35">
      <c r="A213" s="216"/>
      <c r="B213" s="215"/>
      <c r="C213" s="216"/>
      <c r="D213" s="22"/>
      <c r="E213" s="20"/>
      <c r="F213" s="213"/>
      <c r="G213" s="213"/>
      <c r="H213" s="216"/>
      <c r="I213" s="237"/>
    </row>
    <row r="214" spans="1:9" ht="84.75" customHeight="1" x14ac:dyDescent="0.3">
      <c r="A214" s="214">
        <v>4.17</v>
      </c>
      <c r="B214" s="215"/>
      <c r="C214" s="214" t="s">
        <v>454</v>
      </c>
      <c r="D214" s="19" t="s">
        <v>455</v>
      </c>
      <c r="E214" s="19" t="s">
        <v>270</v>
      </c>
      <c r="F214" s="211">
        <v>43709</v>
      </c>
      <c r="G214" s="211">
        <v>43829</v>
      </c>
      <c r="H214" s="214" t="s">
        <v>456</v>
      </c>
      <c r="I214" s="232" t="s">
        <v>295</v>
      </c>
    </row>
    <row r="215" spans="1:9" ht="38.25" x14ac:dyDescent="0.3">
      <c r="A215" s="215"/>
      <c r="B215" s="215"/>
      <c r="C215" s="215"/>
      <c r="D215" s="19" t="s">
        <v>457</v>
      </c>
      <c r="E215" s="19" t="s">
        <v>428</v>
      </c>
      <c r="F215" s="212"/>
      <c r="G215" s="212"/>
      <c r="H215" s="215"/>
      <c r="I215" s="233"/>
    </row>
    <row r="216" spans="1:9" x14ac:dyDescent="0.3">
      <c r="A216" s="215"/>
      <c r="B216" s="215"/>
      <c r="C216" s="215"/>
      <c r="D216" s="21"/>
      <c r="E216" s="19" t="s">
        <v>458</v>
      </c>
      <c r="F216" s="212"/>
      <c r="G216" s="212"/>
      <c r="H216" s="215"/>
      <c r="I216" s="233"/>
    </row>
    <row r="217" spans="1:9" ht="17.25" thickBot="1" x14ac:dyDescent="0.35">
      <c r="A217" s="216"/>
      <c r="B217" s="216"/>
      <c r="C217" s="216"/>
      <c r="D217" s="22"/>
      <c r="E217" s="20" t="s">
        <v>459</v>
      </c>
      <c r="F217" s="213"/>
      <c r="G217" s="213"/>
      <c r="H217" s="216"/>
      <c r="I217" s="234"/>
    </row>
    <row r="218" spans="1:9" ht="17.25" thickBot="1" x14ac:dyDescent="0.35">
      <c r="A218" s="229" t="s">
        <v>460</v>
      </c>
      <c r="B218" s="230"/>
      <c r="C218" s="230"/>
      <c r="D218" s="230"/>
      <c r="E218" s="230"/>
      <c r="F218" s="230"/>
      <c r="G218" s="230"/>
      <c r="H218" s="230"/>
      <c r="I218" s="231"/>
    </row>
    <row r="219" spans="1:9" ht="51" x14ac:dyDescent="0.3">
      <c r="A219" s="214">
        <v>5.0999999999999996</v>
      </c>
      <c r="B219" s="214" t="s">
        <v>461</v>
      </c>
      <c r="C219" s="214" t="s">
        <v>462</v>
      </c>
      <c r="D219" s="19" t="s">
        <v>463</v>
      </c>
      <c r="E219" s="19" t="s">
        <v>210</v>
      </c>
      <c r="F219" s="211">
        <v>43647</v>
      </c>
      <c r="G219" s="211">
        <v>44012</v>
      </c>
      <c r="H219" s="214" t="s">
        <v>450</v>
      </c>
      <c r="I219" s="232" t="s">
        <v>464</v>
      </c>
    </row>
    <row r="220" spans="1:9" ht="51" x14ac:dyDescent="0.3">
      <c r="A220" s="215"/>
      <c r="B220" s="215"/>
      <c r="C220" s="215"/>
      <c r="D220" s="19" t="s">
        <v>465</v>
      </c>
      <c r="E220" s="19" t="s">
        <v>213</v>
      </c>
      <c r="F220" s="212"/>
      <c r="G220" s="212"/>
      <c r="H220" s="215"/>
      <c r="I220" s="233"/>
    </row>
    <row r="221" spans="1:9" ht="39" thickBot="1" x14ac:dyDescent="0.35">
      <c r="A221" s="216"/>
      <c r="B221" s="216"/>
      <c r="C221" s="216"/>
      <c r="D221" s="20" t="s">
        <v>466</v>
      </c>
      <c r="E221" s="20" t="s">
        <v>467</v>
      </c>
      <c r="F221" s="213"/>
      <c r="G221" s="213"/>
      <c r="H221" s="216"/>
      <c r="I221" s="234"/>
    </row>
    <row r="222" spans="1:9" ht="141" customHeight="1" x14ac:dyDescent="0.3">
      <c r="A222" s="214">
        <v>5.2</v>
      </c>
      <c r="B222" s="214" t="s">
        <v>468</v>
      </c>
      <c r="C222" s="214" t="s">
        <v>469</v>
      </c>
      <c r="D222" s="214" t="s">
        <v>470</v>
      </c>
      <c r="E222" s="19" t="s">
        <v>210</v>
      </c>
      <c r="F222" s="211">
        <v>43709</v>
      </c>
      <c r="G222" s="211">
        <v>44196</v>
      </c>
      <c r="H222" s="214" t="s">
        <v>450</v>
      </c>
      <c r="I222" s="217" t="s">
        <v>295</v>
      </c>
    </row>
    <row r="223" spans="1:9" x14ac:dyDescent="0.3">
      <c r="A223" s="215"/>
      <c r="B223" s="215"/>
      <c r="C223" s="215"/>
      <c r="D223" s="215"/>
      <c r="E223" s="19" t="s">
        <v>213</v>
      </c>
      <c r="F223" s="212"/>
      <c r="G223" s="212"/>
      <c r="H223" s="215"/>
      <c r="I223" s="218"/>
    </row>
    <row r="224" spans="1:9" x14ac:dyDescent="0.3">
      <c r="A224" s="215"/>
      <c r="B224" s="215"/>
      <c r="C224" s="215"/>
      <c r="D224" s="215"/>
      <c r="E224" s="19" t="s">
        <v>379</v>
      </c>
      <c r="F224" s="212"/>
      <c r="G224" s="212"/>
      <c r="H224" s="215"/>
      <c r="I224" s="218"/>
    </row>
    <row r="225" spans="1:9" ht="17.25" thickBot="1" x14ac:dyDescent="0.35">
      <c r="A225" s="216"/>
      <c r="B225" s="216"/>
      <c r="C225" s="216"/>
      <c r="D225" s="216"/>
      <c r="E225" s="20" t="s">
        <v>471</v>
      </c>
      <c r="F225" s="213"/>
      <c r="G225" s="213"/>
      <c r="H225" s="216"/>
      <c r="I225" s="219"/>
    </row>
    <row r="226" spans="1:9" x14ac:dyDescent="0.3">
      <c r="A226" s="29"/>
      <c r="B226"/>
      <c r="C226"/>
      <c r="D226"/>
      <c r="E226"/>
      <c r="F226"/>
      <c r="G226"/>
      <c r="H226"/>
      <c r="I226"/>
    </row>
    <row r="227" spans="1:9" x14ac:dyDescent="0.3">
      <c r="A227"/>
      <c r="B227"/>
      <c r="C227"/>
      <c r="D227"/>
      <c r="E227"/>
      <c r="F227"/>
      <c r="G227"/>
      <c r="H227"/>
      <c r="I227"/>
    </row>
    <row r="228" spans="1:9" x14ac:dyDescent="0.3">
      <c r="A228" s="29"/>
      <c r="B228"/>
      <c r="C228"/>
      <c r="D228"/>
      <c r="E228"/>
      <c r="F228"/>
      <c r="G228"/>
      <c r="H228"/>
      <c r="I228"/>
    </row>
    <row r="229" spans="1:9" x14ac:dyDescent="0.3">
      <c r="A229" s="30" t="s">
        <v>472</v>
      </c>
      <c r="B229"/>
      <c r="C229"/>
      <c r="D229"/>
      <c r="E229"/>
      <c r="F229"/>
      <c r="G229"/>
      <c r="H229"/>
      <c r="I229"/>
    </row>
    <row r="230" spans="1:9" x14ac:dyDescent="0.3">
      <c r="A230" s="31"/>
      <c r="B230"/>
      <c r="C230"/>
      <c r="D230"/>
      <c r="E230"/>
      <c r="F230"/>
      <c r="G230"/>
      <c r="H230"/>
      <c r="I230"/>
    </row>
    <row r="231" spans="1:9" ht="16.5" customHeight="1" x14ac:dyDescent="0.3">
      <c r="A231" s="220" t="s">
        <v>473</v>
      </c>
      <c r="B231" s="223" t="s">
        <v>474</v>
      </c>
      <c r="C231" s="32" t="s">
        <v>475</v>
      </c>
      <c r="D231" s="33" t="s">
        <v>475</v>
      </c>
      <c r="E231" s="226" t="s">
        <v>476</v>
      </c>
      <c r="F231"/>
      <c r="G231"/>
      <c r="H231"/>
      <c r="I231"/>
    </row>
    <row r="232" spans="1:9" ht="17.25" thickBot="1" x14ac:dyDescent="0.35">
      <c r="A232" s="221"/>
      <c r="B232" s="224"/>
      <c r="C232" s="18" t="s">
        <v>477</v>
      </c>
      <c r="D232" s="34" t="s">
        <v>478</v>
      </c>
      <c r="E232" s="227"/>
      <c r="F232"/>
      <c r="G232"/>
      <c r="H232"/>
      <c r="I232"/>
    </row>
    <row r="233" spans="1:9" ht="17.25" thickBot="1" x14ac:dyDescent="0.35">
      <c r="A233" s="222"/>
      <c r="B233" s="225"/>
      <c r="C233" s="18" t="s">
        <v>479</v>
      </c>
      <c r="D233" s="34" t="s">
        <v>479</v>
      </c>
      <c r="E233" s="228"/>
      <c r="F233"/>
      <c r="G233"/>
      <c r="H233"/>
      <c r="I233"/>
    </row>
    <row r="234" spans="1:9" ht="148.5" customHeight="1" x14ac:dyDescent="0.3">
      <c r="A234" s="201" t="s">
        <v>490</v>
      </c>
      <c r="B234" s="203">
        <v>8</v>
      </c>
      <c r="C234" s="205">
        <v>0</v>
      </c>
      <c r="D234" s="207">
        <v>0</v>
      </c>
      <c r="E234" s="209"/>
      <c r="F234"/>
      <c r="G234"/>
      <c r="H234"/>
      <c r="I234"/>
    </row>
    <row r="235" spans="1:9" ht="17.25" thickBot="1" x14ac:dyDescent="0.35">
      <c r="A235" s="202"/>
      <c r="B235" s="204"/>
      <c r="C235" s="206"/>
      <c r="D235" s="208"/>
      <c r="E235" s="210"/>
      <c r="F235"/>
      <c r="G235"/>
      <c r="H235"/>
      <c r="I235"/>
    </row>
    <row r="236" spans="1:9" ht="64.5" thickBot="1" x14ac:dyDescent="0.35">
      <c r="A236" s="35" t="s">
        <v>480</v>
      </c>
      <c r="B236" s="36">
        <v>17</v>
      </c>
      <c r="C236" s="37">
        <v>0</v>
      </c>
      <c r="D236" s="38">
        <v>0</v>
      </c>
      <c r="E236" s="39"/>
      <c r="F236"/>
      <c r="G236"/>
      <c r="H236"/>
      <c r="I236"/>
    </row>
    <row r="237" spans="1:9" ht="166.5" thickBot="1" x14ac:dyDescent="0.35">
      <c r="A237" s="35" t="s">
        <v>481</v>
      </c>
      <c r="B237" s="36">
        <v>7</v>
      </c>
      <c r="C237" s="37">
        <v>0</v>
      </c>
      <c r="D237" s="38">
        <v>0</v>
      </c>
      <c r="E237" s="39"/>
      <c r="F237"/>
      <c r="G237"/>
      <c r="H237"/>
      <c r="I237"/>
    </row>
    <row r="238" spans="1:9" ht="64.5" thickBot="1" x14ac:dyDescent="0.35">
      <c r="A238" s="35" t="s">
        <v>482</v>
      </c>
      <c r="B238" s="36">
        <v>17</v>
      </c>
      <c r="C238" s="37">
        <v>0</v>
      </c>
      <c r="D238" s="38">
        <v>0</v>
      </c>
      <c r="E238" s="39"/>
      <c r="F238"/>
      <c r="G238"/>
      <c r="H238"/>
      <c r="I238"/>
    </row>
    <row r="239" spans="1:9" ht="166.5" thickBot="1" x14ac:dyDescent="0.35">
      <c r="A239" s="35" t="s">
        <v>483</v>
      </c>
      <c r="B239" s="36">
        <v>2</v>
      </c>
      <c r="C239" s="37">
        <v>0</v>
      </c>
      <c r="D239" s="38">
        <v>0</v>
      </c>
      <c r="E239" s="39"/>
      <c r="F239"/>
      <c r="G239"/>
      <c r="H239"/>
      <c r="I239"/>
    </row>
    <row r="240" spans="1:9" x14ac:dyDescent="0.3">
      <c r="A240" s="40" t="s">
        <v>484</v>
      </c>
      <c r="B240" s="41">
        <v>51</v>
      </c>
      <c r="C240" s="42">
        <v>0</v>
      </c>
      <c r="D240" s="43">
        <v>0</v>
      </c>
      <c r="E240" s="44"/>
      <c r="F240"/>
      <c r="G240"/>
      <c r="H240"/>
      <c r="I240"/>
    </row>
    <row r="241" spans="1:9" x14ac:dyDescent="0.3">
      <c r="A241" s="29"/>
      <c r="B241"/>
      <c r="C241"/>
      <c r="D241"/>
      <c r="E241"/>
      <c r="F241"/>
      <c r="G241"/>
      <c r="H241"/>
      <c r="I241"/>
    </row>
    <row r="242" spans="1:9" x14ac:dyDescent="0.3">
      <c r="A242" s="29"/>
      <c r="B242"/>
      <c r="C242"/>
      <c r="D242"/>
      <c r="E242"/>
      <c r="F242"/>
      <c r="G242"/>
      <c r="H242"/>
      <c r="I242"/>
    </row>
  </sheetData>
  <mergeCells count="398">
    <mergeCell ref="B2:B3"/>
    <mergeCell ref="C2:C3"/>
    <mergeCell ref="D2:D3"/>
    <mergeCell ref="F2:F3"/>
    <mergeCell ref="G2:G3"/>
    <mergeCell ref="H2:H3"/>
    <mergeCell ref="A4:I4"/>
    <mergeCell ref="A5:A9"/>
    <mergeCell ref="B5:B13"/>
    <mergeCell ref="C5:C13"/>
    <mergeCell ref="D5:D9"/>
    <mergeCell ref="F5:F9"/>
    <mergeCell ref="G5:G9"/>
    <mergeCell ref="H5:H9"/>
    <mergeCell ref="I5:I9"/>
    <mergeCell ref="A10:A13"/>
    <mergeCell ref="D10:D13"/>
    <mergeCell ref="F10:F13"/>
    <mergeCell ref="G10:G13"/>
    <mergeCell ref="H10:H13"/>
    <mergeCell ref="I10:I13"/>
    <mergeCell ref="G14:G16"/>
    <mergeCell ref="H14:H16"/>
    <mergeCell ref="I14:I16"/>
    <mergeCell ref="A17:A19"/>
    <mergeCell ref="D17:D19"/>
    <mergeCell ref="F17:F19"/>
    <mergeCell ref="G17:G19"/>
    <mergeCell ref="H17:H19"/>
    <mergeCell ref="I17:I19"/>
    <mergeCell ref="A14:A16"/>
    <mergeCell ref="B14:B25"/>
    <mergeCell ref="C14:C19"/>
    <mergeCell ref="D14:D16"/>
    <mergeCell ref="F14:F16"/>
    <mergeCell ref="A20:A22"/>
    <mergeCell ref="C20:C22"/>
    <mergeCell ref="D20:D22"/>
    <mergeCell ref="F20:F22"/>
    <mergeCell ref="G20:G22"/>
    <mergeCell ref="H20:H22"/>
    <mergeCell ref="I20:I22"/>
    <mergeCell ref="A23:A25"/>
    <mergeCell ref="C23:C25"/>
    <mergeCell ref="D23:D25"/>
    <mergeCell ref="F23:F25"/>
    <mergeCell ref="G23:G25"/>
    <mergeCell ref="H23:H25"/>
    <mergeCell ref="I23:I25"/>
    <mergeCell ref="G26:G30"/>
    <mergeCell ref="H26:H30"/>
    <mergeCell ref="I26:I30"/>
    <mergeCell ref="A31:A34"/>
    <mergeCell ref="C31:C34"/>
    <mergeCell ref="F31:F34"/>
    <mergeCell ref="G31:G34"/>
    <mergeCell ref="H31:H34"/>
    <mergeCell ref="I31:I34"/>
    <mergeCell ref="A26:A30"/>
    <mergeCell ref="B26:B34"/>
    <mergeCell ref="C26:C30"/>
    <mergeCell ref="D26:D30"/>
    <mergeCell ref="F26:F30"/>
    <mergeCell ref="A35:I35"/>
    <mergeCell ref="A36:I36"/>
    <mergeCell ref="A37:A40"/>
    <mergeCell ref="B37:B44"/>
    <mergeCell ref="C37:C40"/>
    <mergeCell ref="D37:D40"/>
    <mergeCell ref="F37:F40"/>
    <mergeCell ref="G37:G40"/>
    <mergeCell ref="H37:H40"/>
    <mergeCell ref="I37:I40"/>
    <mergeCell ref="A41:A44"/>
    <mergeCell ref="C41:C44"/>
    <mergeCell ref="D41:D44"/>
    <mergeCell ref="F41:F44"/>
    <mergeCell ref="G41:G44"/>
    <mergeCell ref="H41:H44"/>
    <mergeCell ref="I41:I44"/>
    <mergeCell ref="A45:A49"/>
    <mergeCell ref="B45:B52"/>
    <mergeCell ref="C45:C49"/>
    <mergeCell ref="D45:D49"/>
    <mergeCell ref="F45:F49"/>
    <mergeCell ref="G45:G49"/>
    <mergeCell ref="H45:H52"/>
    <mergeCell ref="I45:I49"/>
    <mergeCell ref="A50:A52"/>
    <mergeCell ref="C50:C52"/>
    <mergeCell ref="D50:D52"/>
    <mergeCell ref="F50:F52"/>
    <mergeCell ref="G50:G52"/>
    <mergeCell ref="I50:I52"/>
    <mergeCell ref="G53:G56"/>
    <mergeCell ref="H53:H56"/>
    <mergeCell ref="I53:I56"/>
    <mergeCell ref="A57:I57"/>
    <mergeCell ref="A58:A61"/>
    <mergeCell ref="B58:B61"/>
    <mergeCell ref="C58:C61"/>
    <mergeCell ref="D58:D61"/>
    <mergeCell ref="F58:F61"/>
    <mergeCell ref="G58:G61"/>
    <mergeCell ref="H58:H61"/>
    <mergeCell ref="I58:I61"/>
    <mergeCell ref="A53:A56"/>
    <mergeCell ref="B53:B56"/>
    <mergeCell ref="C53:C56"/>
    <mergeCell ref="D53:D56"/>
    <mergeCell ref="F53:F56"/>
    <mergeCell ref="G62:G66"/>
    <mergeCell ref="H62:H66"/>
    <mergeCell ref="I62:I66"/>
    <mergeCell ref="A67:I67"/>
    <mergeCell ref="A68:I68"/>
    <mergeCell ref="A62:A66"/>
    <mergeCell ref="B62:B66"/>
    <mergeCell ref="C62:C66"/>
    <mergeCell ref="D62:D66"/>
    <mergeCell ref="F62:F66"/>
    <mergeCell ref="H69:H72"/>
    <mergeCell ref="I69:I72"/>
    <mergeCell ref="A73:A76"/>
    <mergeCell ref="B73:B76"/>
    <mergeCell ref="C73:C76"/>
    <mergeCell ref="D73:D76"/>
    <mergeCell ref="F73:F76"/>
    <mergeCell ref="G73:G76"/>
    <mergeCell ref="H73:H76"/>
    <mergeCell ref="I73:I76"/>
    <mergeCell ref="A69:A72"/>
    <mergeCell ref="B69:B72"/>
    <mergeCell ref="D69:D72"/>
    <mergeCell ref="F69:F72"/>
    <mergeCell ref="G69:G72"/>
    <mergeCell ref="I86:I89"/>
    <mergeCell ref="A90:A93"/>
    <mergeCell ref="C90:C93"/>
    <mergeCell ref="D90:D93"/>
    <mergeCell ref="F90:F93"/>
    <mergeCell ref="G90:G93"/>
    <mergeCell ref="H90:H93"/>
    <mergeCell ref="I90:I93"/>
    <mergeCell ref="H77:H85"/>
    <mergeCell ref="A86:A89"/>
    <mergeCell ref="C86:C89"/>
    <mergeCell ref="D86:D89"/>
    <mergeCell ref="F86:F89"/>
    <mergeCell ref="G86:G89"/>
    <mergeCell ref="H86:H89"/>
    <mergeCell ref="A77:A85"/>
    <mergeCell ref="B77:B97"/>
    <mergeCell ref="C77:C85"/>
    <mergeCell ref="F77:F85"/>
    <mergeCell ref="G77:G85"/>
    <mergeCell ref="A94:A97"/>
    <mergeCell ref="C94:C97"/>
    <mergeCell ref="D94:D97"/>
    <mergeCell ref="F94:F97"/>
    <mergeCell ref="H94:H97"/>
    <mergeCell ref="I94:I97"/>
    <mergeCell ref="A98:A101"/>
    <mergeCell ref="B98:B101"/>
    <mergeCell ref="C98:C101"/>
    <mergeCell ref="D98:D101"/>
    <mergeCell ref="F98:F101"/>
    <mergeCell ref="G98:G101"/>
    <mergeCell ref="H98:H101"/>
    <mergeCell ref="I98:I101"/>
    <mergeCell ref="G94:G97"/>
    <mergeCell ref="G102:G104"/>
    <mergeCell ref="H102:H104"/>
    <mergeCell ref="I102:I104"/>
    <mergeCell ref="A106:I106"/>
    <mergeCell ref="A107:A110"/>
    <mergeCell ref="B107:B114"/>
    <mergeCell ref="C107:C110"/>
    <mergeCell ref="D107:D110"/>
    <mergeCell ref="F107:F110"/>
    <mergeCell ref="G107:G110"/>
    <mergeCell ref="H107:H110"/>
    <mergeCell ref="I107:I110"/>
    <mergeCell ref="A111:A114"/>
    <mergeCell ref="C111:C114"/>
    <mergeCell ref="D111:D114"/>
    <mergeCell ref="F111:F114"/>
    <mergeCell ref="A102:A104"/>
    <mergeCell ref="B102:B104"/>
    <mergeCell ref="C102:C104"/>
    <mergeCell ref="D102:D104"/>
    <mergeCell ref="F102:F104"/>
    <mergeCell ref="G111:G114"/>
    <mergeCell ref="H111:H114"/>
    <mergeCell ref="I111:I114"/>
    <mergeCell ref="A115:A118"/>
    <mergeCell ref="B115:B118"/>
    <mergeCell ref="C115:C118"/>
    <mergeCell ref="D115:D118"/>
    <mergeCell ref="F115:F118"/>
    <mergeCell ref="G115:G118"/>
    <mergeCell ref="H115:H118"/>
    <mergeCell ref="I115:I118"/>
    <mergeCell ref="G119:G122"/>
    <mergeCell ref="H119:H122"/>
    <mergeCell ref="I119:I122"/>
    <mergeCell ref="A123:A126"/>
    <mergeCell ref="B123:B126"/>
    <mergeCell ref="C123:C126"/>
    <mergeCell ref="D123:D126"/>
    <mergeCell ref="F123:F126"/>
    <mergeCell ref="G123:G126"/>
    <mergeCell ref="H123:H126"/>
    <mergeCell ref="I123:I126"/>
    <mergeCell ref="A119:A122"/>
    <mergeCell ref="B119:B122"/>
    <mergeCell ref="C119:C122"/>
    <mergeCell ref="D119:D122"/>
    <mergeCell ref="F119:F122"/>
    <mergeCell ref="A127:I127"/>
    <mergeCell ref="A128:A131"/>
    <mergeCell ref="B128:B131"/>
    <mergeCell ref="C128:C131"/>
    <mergeCell ref="D128:D131"/>
    <mergeCell ref="F128:F131"/>
    <mergeCell ref="G128:G131"/>
    <mergeCell ref="H128:H131"/>
    <mergeCell ref="I128:I131"/>
    <mergeCell ref="G132:G135"/>
    <mergeCell ref="H132:H135"/>
    <mergeCell ref="I132:I135"/>
    <mergeCell ref="A136:A140"/>
    <mergeCell ref="B136:B140"/>
    <mergeCell ref="C136:C140"/>
    <mergeCell ref="D136:D140"/>
    <mergeCell ref="F136:F140"/>
    <mergeCell ref="G136:G140"/>
    <mergeCell ref="H136:H140"/>
    <mergeCell ref="A132:A135"/>
    <mergeCell ref="B132:B135"/>
    <mergeCell ref="C132:C135"/>
    <mergeCell ref="D132:D135"/>
    <mergeCell ref="F132:F135"/>
    <mergeCell ref="G141:G144"/>
    <mergeCell ref="H141:H144"/>
    <mergeCell ref="I141:I144"/>
    <mergeCell ref="A145:I145"/>
    <mergeCell ref="A146:A150"/>
    <mergeCell ref="B146:B159"/>
    <mergeCell ref="C146:C150"/>
    <mergeCell ref="D146:D150"/>
    <mergeCell ref="F146:F150"/>
    <mergeCell ref="G146:G150"/>
    <mergeCell ref="H146:H150"/>
    <mergeCell ref="I146:I150"/>
    <mergeCell ref="A151:A155"/>
    <mergeCell ref="C151:C155"/>
    <mergeCell ref="D151:D155"/>
    <mergeCell ref="F151:F155"/>
    <mergeCell ref="A141:A144"/>
    <mergeCell ref="B141:B144"/>
    <mergeCell ref="C141:C144"/>
    <mergeCell ref="D141:D144"/>
    <mergeCell ref="F141:F144"/>
    <mergeCell ref="G151:G155"/>
    <mergeCell ref="H151:H155"/>
    <mergeCell ref="I151:I155"/>
    <mergeCell ref="A156:A159"/>
    <mergeCell ref="C156:C159"/>
    <mergeCell ref="D156:D159"/>
    <mergeCell ref="F156:F159"/>
    <mergeCell ref="G156:G159"/>
    <mergeCell ref="H156:H159"/>
    <mergeCell ref="I156:I159"/>
    <mergeCell ref="G160:G162"/>
    <mergeCell ref="H160:H162"/>
    <mergeCell ref="I160:I162"/>
    <mergeCell ref="A163:A166"/>
    <mergeCell ref="B163:B166"/>
    <mergeCell ref="C163:C166"/>
    <mergeCell ref="D163:D166"/>
    <mergeCell ref="F163:F166"/>
    <mergeCell ref="G163:G166"/>
    <mergeCell ref="I163:I166"/>
    <mergeCell ref="A160:A162"/>
    <mergeCell ref="B160:B162"/>
    <mergeCell ref="C160:C162"/>
    <mergeCell ref="D160:D162"/>
    <mergeCell ref="F160:F162"/>
    <mergeCell ref="G167:G170"/>
    <mergeCell ref="H167:H170"/>
    <mergeCell ref="I167:I170"/>
    <mergeCell ref="A171:A174"/>
    <mergeCell ref="C171:C174"/>
    <mergeCell ref="D171:D174"/>
    <mergeCell ref="F171:F174"/>
    <mergeCell ref="G171:G174"/>
    <mergeCell ref="H171:H174"/>
    <mergeCell ref="I171:I174"/>
    <mergeCell ref="A167:A170"/>
    <mergeCell ref="B167:B174"/>
    <mergeCell ref="C167:C170"/>
    <mergeCell ref="D167:D170"/>
    <mergeCell ref="F167:F170"/>
    <mergeCell ref="G175:G178"/>
    <mergeCell ref="H175:H178"/>
    <mergeCell ref="I175:I178"/>
    <mergeCell ref="A179:A182"/>
    <mergeCell ref="D179:D182"/>
    <mergeCell ref="F179:F182"/>
    <mergeCell ref="G179:G182"/>
    <mergeCell ref="H179:H182"/>
    <mergeCell ref="I179:I182"/>
    <mergeCell ref="A175:A178"/>
    <mergeCell ref="B175:B182"/>
    <mergeCell ref="C175:C182"/>
    <mergeCell ref="D175:D178"/>
    <mergeCell ref="F175:F178"/>
    <mergeCell ref="G183:G186"/>
    <mergeCell ref="H183:H186"/>
    <mergeCell ref="I183:I186"/>
    <mergeCell ref="A187:A190"/>
    <mergeCell ref="D187:D190"/>
    <mergeCell ref="F187:F190"/>
    <mergeCell ref="G187:G190"/>
    <mergeCell ref="H187:H190"/>
    <mergeCell ref="I187:I190"/>
    <mergeCell ref="A183:A186"/>
    <mergeCell ref="B183:B190"/>
    <mergeCell ref="C183:C190"/>
    <mergeCell ref="D183:D186"/>
    <mergeCell ref="F183:F186"/>
    <mergeCell ref="G191:G195"/>
    <mergeCell ref="H191:H195"/>
    <mergeCell ref="I191:I195"/>
    <mergeCell ref="A196:A200"/>
    <mergeCell ref="B196:B200"/>
    <mergeCell ref="C196:C200"/>
    <mergeCell ref="F196:F200"/>
    <mergeCell ref="G196:G200"/>
    <mergeCell ref="H196:H200"/>
    <mergeCell ref="I196:I200"/>
    <mergeCell ref="A191:A195"/>
    <mergeCell ref="B191:B195"/>
    <mergeCell ref="C191:C195"/>
    <mergeCell ref="D191:D195"/>
    <mergeCell ref="F191:F195"/>
    <mergeCell ref="H201:H205"/>
    <mergeCell ref="I201:I205"/>
    <mergeCell ref="A206:A209"/>
    <mergeCell ref="B206:B209"/>
    <mergeCell ref="C206:C209"/>
    <mergeCell ref="F206:F209"/>
    <mergeCell ref="G206:G209"/>
    <mergeCell ref="H206:H209"/>
    <mergeCell ref="I206:I209"/>
    <mergeCell ref="A201:A205"/>
    <mergeCell ref="B201:B205"/>
    <mergeCell ref="C201:C205"/>
    <mergeCell ref="F201:F205"/>
    <mergeCell ref="G201:G205"/>
    <mergeCell ref="A218:I218"/>
    <mergeCell ref="A219:A221"/>
    <mergeCell ref="B219:B221"/>
    <mergeCell ref="C219:C221"/>
    <mergeCell ref="F219:F221"/>
    <mergeCell ref="G219:G221"/>
    <mergeCell ref="H219:H221"/>
    <mergeCell ref="I219:I221"/>
    <mergeCell ref="H210:H213"/>
    <mergeCell ref="I210:I213"/>
    <mergeCell ref="A214:A217"/>
    <mergeCell ref="C214:C217"/>
    <mergeCell ref="F214:F217"/>
    <mergeCell ref="G214:G217"/>
    <mergeCell ref="H214:H217"/>
    <mergeCell ref="I214:I217"/>
    <mergeCell ref="A210:A213"/>
    <mergeCell ref="B210:B217"/>
    <mergeCell ref="C210:C213"/>
    <mergeCell ref="F210:F213"/>
    <mergeCell ref="G210:G213"/>
    <mergeCell ref="A234:A235"/>
    <mergeCell ref="B234:B235"/>
    <mergeCell ref="C234:C235"/>
    <mergeCell ref="D234:D235"/>
    <mergeCell ref="E234:E235"/>
    <mergeCell ref="G222:G225"/>
    <mergeCell ref="H222:H225"/>
    <mergeCell ref="I222:I225"/>
    <mergeCell ref="A231:A233"/>
    <mergeCell ref="B231:B233"/>
    <mergeCell ref="E231:E233"/>
    <mergeCell ref="A222:A225"/>
    <mergeCell ref="B222:B225"/>
    <mergeCell ref="C222:C225"/>
    <mergeCell ref="D222:D225"/>
    <mergeCell ref="F222:F225"/>
  </mergeCells>
  <pageMargins left="0.7" right="0.7" top="0.75" bottom="0.75" header="0.3" footer="0.3"/>
  <pageSetup scale="67"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K52" sqref="K51:K52"/>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2055" r:id="rId4">
          <objectPr defaultSize="0" r:id="rId5">
            <anchor moveWithCells="1">
              <from>
                <xdr:col>0</xdr:col>
                <xdr:colOff>0</xdr:colOff>
                <xdr:row>43</xdr:row>
                <xdr:rowOff>0</xdr:rowOff>
              </from>
              <to>
                <xdr:col>9</xdr:col>
                <xdr:colOff>476250</xdr:colOff>
                <xdr:row>64</xdr:row>
                <xdr:rowOff>9525</xdr:rowOff>
              </to>
            </anchor>
          </objectPr>
        </oleObject>
      </mc:Choice>
      <mc:Fallback>
        <oleObject progId="Word.Document.12" shapeId="205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F19" zoomScaleNormal="100" workbookViewId="0">
      <selection activeCell="O27" sqref="O27"/>
    </sheetView>
  </sheetViews>
  <sheetFormatPr defaultColWidth="8.85546875" defaultRowHeight="15" x14ac:dyDescent="0.25"/>
  <cols>
    <col min="1" max="1" width="6.42578125" style="1" customWidth="1"/>
    <col min="2" max="2" width="27.42578125" style="1" customWidth="1"/>
    <col min="3" max="3" width="19.7109375" style="1" customWidth="1"/>
    <col min="4" max="5" width="30.7109375" style="1" customWidth="1"/>
    <col min="6" max="6" width="15.7109375" style="49" customWidth="1"/>
    <col min="7" max="7" width="16.28515625" style="49" customWidth="1"/>
    <col min="8" max="8" width="13.28515625" style="107" bestFit="1" customWidth="1"/>
    <col min="9" max="17" width="13.28515625" style="49" bestFit="1" customWidth="1"/>
    <col min="18" max="16384" width="8.85546875" style="1"/>
  </cols>
  <sheetData>
    <row r="1" spans="1:17" ht="36" customHeight="1" x14ac:dyDescent="0.25">
      <c r="A1" s="254" t="s">
        <v>192</v>
      </c>
      <c r="B1" s="254"/>
      <c r="C1" s="7"/>
      <c r="D1" s="7"/>
      <c r="E1" s="102"/>
      <c r="F1" s="45"/>
      <c r="G1" s="105"/>
      <c r="H1" s="103"/>
      <c r="I1" s="45"/>
      <c r="J1" s="45"/>
      <c r="K1" s="45"/>
      <c r="L1" s="45"/>
      <c r="M1" s="45"/>
      <c r="N1" s="45"/>
      <c r="O1" s="45"/>
      <c r="P1" s="45"/>
      <c r="Q1" s="45"/>
    </row>
    <row r="2" spans="1:17" ht="18" x14ac:dyDescent="0.25">
      <c r="A2" s="255" t="s">
        <v>14</v>
      </c>
      <c r="B2" s="255"/>
      <c r="C2" s="255"/>
      <c r="D2" s="255"/>
      <c r="E2" s="255"/>
      <c r="F2" s="255"/>
      <c r="G2" s="255"/>
      <c r="H2" s="255"/>
      <c r="I2" s="255"/>
      <c r="J2" s="255"/>
      <c r="K2" s="255"/>
      <c r="L2" s="255"/>
      <c r="M2" s="255"/>
      <c r="N2" s="255"/>
      <c r="O2" s="255"/>
      <c r="P2" s="255"/>
      <c r="Q2" s="255"/>
    </row>
    <row r="4" spans="1:17" x14ac:dyDescent="0.25">
      <c r="A4" s="3" t="s">
        <v>2</v>
      </c>
      <c r="B4" s="6" t="s">
        <v>3</v>
      </c>
      <c r="C4" s="6" t="s">
        <v>0</v>
      </c>
      <c r="D4" s="6" t="s">
        <v>1</v>
      </c>
      <c r="E4" s="6" t="s">
        <v>504</v>
      </c>
      <c r="F4" s="46"/>
      <c r="G4" s="104" t="s">
        <v>516</v>
      </c>
      <c r="H4" s="252" t="s">
        <v>1</v>
      </c>
      <c r="I4" s="252"/>
      <c r="J4" s="252"/>
      <c r="K4" s="252"/>
      <c r="L4" s="252"/>
      <c r="M4" s="252"/>
      <c r="N4" s="252"/>
      <c r="O4" s="252"/>
      <c r="P4" s="252"/>
      <c r="Q4" s="253"/>
    </row>
    <row r="5" spans="1:17" x14ac:dyDescent="0.25">
      <c r="A5" s="4"/>
      <c r="B5" s="5"/>
      <c r="C5" s="5"/>
      <c r="D5" s="5"/>
      <c r="E5" s="5" t="s">
        <v>505</v>
      </c>
      <c r="F5" s="47" t="s">
        <v>163</v>
      </c>
      <c r="G5" s="47" t="s">
        <v>517</v>
      </c>
      <c r="H5" s="47" t="s">
        <v>4</v>
      </c>
      <c r="I5" s="47" t="s">
        <v>5</v>
      </c>
      <c r="J5" s="47" t="s">
        <v>6</v>
      </c>
      <c r="K5" s="47" t="s">
        <v>7</v>
      </c>
      <c r="L5" s="47" t="s">
        <v>8</v>
      </c>
      <c r="M5" s="47" t="s">
        <v>9</v>
      </c>
      <c r="N5" s="47" t="s">
        <v>10</v>
      </c>
      <c r="O5" s="47" t="s">
        <v>11</v>
      </c>
      <c r="P5" s="47" t="s">
        <v>12</v>
      </c>
      <c r="Q5" s="48" t="s">
        <v>13</v>
      </c>
    </row>
    <row r="6" spans="1:17" ht="82.5" x14ac:dyDescent="0.3">
      <c r="A6" s="8">
        <v>1</v>
      </c>
      <c r="B6" s="9" t="s">
        <v>518</v>
      </c>
      <c r="C6" s="9" t="s">
        <v>158</v>
      </c>
      <c r="D6" s="9" t="s">
        <v>159</v>
      </c>
      <c r="E6" s="106" t="s">
        <v>519</v>
      </c>
      <c r="F6" s="98">
        <v>-4373817</v>
      </c>
      <c r="G6" s="98">
        <v>900894.5</v>
      </c>
      <c r="H6" s="98">
        <f t="shared" ref="H6:H20" si="0">(F6*-1)-G6</f>
        <v>3472922.5</v>
      </c>
      <c r="I6" s="99">
        <f>H6*1.046</f>
        <v>3632676.9350000001</v>
      </c>
      <c r="J6" s="99">
        <f t="shared" ref="J6" si="1">I6*1.054</f>
        <v>3828841.4894900001</v>
      </c>
      <c r="K6" s="99">
        <f>J6*1.046</f>
        <v>4004968.1980065401</v>
      </c>
      <c r="L6" s="99">
        <f>K6*1.046</f>
        <v>4189196.7351148413</v>
      </c>
      <c r="M6" s="99">
        <f>L6*1.046</f>
        <v>4381899.7849301239</v>
      </c>
      <c r="N6" s="99">
        <f t="shared" ref="N6:Q6" si="2">M6*1.046</f>
        <v>4583467.17503691</v>
      </c>
      <c r="O6" s="99">
        <f t="shared" si="2"/>
        <v>4794306.6650886079</v>
      </c>
      <c r="P6" s="99">
        <f t="shared" si="2"/>
        <v>5014844.7716826843</v>
      </c>
      <c r="Q6" s="99">
        <f t="shared" si="2"/>
        <v>5245527.631180088</v>
      </c>
    </row>
    <row r="7" spans="1:17" s="111" customFormat="1" ht="165" x14ac:dyDescent="0.3">
      <c r="A7" s="8">
        <v>2</v>
      </c>
      <c r="B7" s="9" t="s">
        <v>160</v>
      </c>
      <c r="C7" s="9" t="s">
        <v>161</v>
      </c>
      <c r="D7" s="9" t="s">
        <v>162</v>
      </c>
      <c r="E7" s="106" t="s">
        <v>521</v>
      </c>
      <c r="F7" s="98">
        <v>-25241556</v>
      </c>
      <c r="G7" s="98">
        <v>20496961.254999999</v>
      </c>
      <c r="H7" s="98">
        <f t="shared" si="0"/>
        <v>4744594.745000001</v>
      </c>
      <c r="I7" s="99">
        <f t="shared" ref="I7:I20" si="3">H7*1.046</f>
        <v>4962846.1032700017</v>
      </c>
      <c r="J7" s="99">
        <f t="shared" ref="J7:J20" si="4">I7*1.054</f>
        <v>5230839.7928465819</v>
      </c>
      <c r="K7" s="99">
        <f t="shared" ref="K7:Q7" si="5">J7*1.046</f>
        <v>5471458.4233175246</v>
      </c>
      <c r="L7" s="99">
        <f t="shared" si="5"/>
        <v>5723145.5107901311</v>
      </c>
      <c r="M7" s="99">
        <f t="shared" si="5"/>
        <v>5986410.2042864775</v>
      </c>
      <c r="N7" s="99">
        <f t="shared" si="5"/>
        <v>6261785.0736836558</v>
      </c>
      <c r="O7" s="99">
        <f t="shared" si="5"/>
        <v>6549827.1870731041</v>
      </c>
      <c r="P7" s="99">
        <f t="shared" si="5"/>
        <v>6851119.2376784673</v>
      </c>
      <c r="Q7" s="99">
        <f t="shared" si="5"/>
        <v>7166270.7226116769</v>
      </c>
    </row>
    <row r="8" spans="1:17" s="111" customFormat="1" ht="33" x14ac:dyDescent="0.3">
      <c r="A8" s="8"/>
      <c r="B8" s="9"/>
      <c r="C8" s="9" t="s">
        <v>520</v>
      </c>
      <c r="D8" s="9"/>
      <c r="E8" s="106"/>
      <c r="F8" s="98"/>
      <c r="G8" s="98">
        <f>1178556*-1.046</f>
        <v>-1232769.5760000001</v>
      </c>
      <c r="H8" s="98">
        <f t="shared" si="0"/>
        <v>1232769.5760000001</v>
      </c>
      <c r="I8" s="99">
        <f t="shared" si="3"/>
        <v>1289476.9764960001</v>
      </c>
      <c r="J8" s="99">
        <f t="shared" ref="J8" si="6">I8*1.054</f>
        <v>1359108.733226784</v>
      </c>
      <c r="K8" s="99">
        <f t="shared" ref="K8" si="7">J8*1.046</f>
        <v>1421627.7349552161</v>
      </c>
      <c r="L8" s="99">
        <f t="shared" ref="L8" si="8">K8*1.046</f>
        <v>1487022.6107631561</v>
      </c>
      <c r="M8" s="99">
        <f t="shared" ref="M8" si="9">L8*1.046</f>
        <v>1555425.6508582614</v>
      </c>
      <c r="N8" s="99">
        <f t="shared" ref="N8" si="10">M8*1.046</f>
        <v>1626975.2307977416</v>
      </c>
      <c r="O8" s="99">
        <f t="shared" ref="O8" si="11">N8*1.046</f>
        <v>1701816.0914144376</v>
      </c>
      <c r="P8" s="99">
        <f t="shared" ref="P8" si="12">O8*1.046</f>
        <v>1780099.6316195019</v>
      </c>
      <c r="Q8" s="99">
        <f t="shared" ref="Q8" si="13">P8*1.046</f>
        <v>1861984.214673999</v>
      </c>
    </row>
    <row r="9" spans="1:17" ht="115.5" x14ac:dyDescent="0.3">
      <c r="A9" s="8">
        <v>3</v>
      </c>
      <c r="B9" s="9" t="s">
        <v>164</v>
      </c>
      <c r="C9" s="9" t="s">
        <v>165</v>
      </c>
      <c r="D9" s="9" t="s">
        <v>166</v>
      </c>
      <c r="E9" s="106" t="s">
        <v>522</v>
      </c>
      <c r="F9" s="98">
        <v>-3977158</v>
      </c>
      <c r="G9" s="98">
        <v>2500000</v>
      </c>
      <c r="H9" s="98">
        <f t="shared" si="0"/>
        <v>1477158</v>
      </c>
      <c r="I9" s="99">
        <f t="shared" si="3"/>
        <v>1545107.2680000002</v>
      </c>
      <c r="J9" s="99">
        <f t="shared" si="4"/>
        <v>1628543.0604720002</v>
      </c>
      <c r="K9" s="99">
        <f t="shared" ref="K9:Q9" si="14">J9*1.046</f>
        <v>1703456.0412537123</v>
      </c>
      <c r="L9" s="99">
        <f t="shared" si="14"/>
        <v>1781815.0191513831</v>
      </c>
      <c r="M9" s="99">
        <f t="shared" si="14"/>
        <v>1863778.5100323467</v>
      </c>
      <c r="N9" s="99">
        <f t="shared" si="14"/>
        <v>1949512.3214938347</v>
      </c>
      <c r="O9" s="99">
        <f t="shared" si="14"/>
        <v>2039189.8882825512</v>
      </c>
      <c r="P9" s="99">
        <f t="shared" si="14"/>
        <v>2132992.6231435486</v>
      </c>
      <c r="Q9" s="99">
        <f t="shared" si="14"/>
        <v>2231110.2838081517</v>
      </c>
    </row>
    <row r="10" spans="1:17" s="111" customFormat="1" ht="117.75" customHeight="1" x14ac:dyDescent="0.3">
      <c r="A10" s="8">
        <v>4</v>
      </c>
      <c r="B10" s="9" t="s">
        <v>167</v>
      </c>
      <c r="C10" s="9" t="s">
        <v>491</v>
      </c>
      <c r="D10" s="9" t="s">
        <v>168</v>
      </c>
      <c r="E10" s="106" t="s">
        <v>523</v>
      </c>
      <c r="F10" s="98">
        <f>-9498801-5797265</f>
        <v>-15296066</v>
      </c>
      <c r="G10" s="98">
        <v>7337511.1078499993</v>
      </c>
      <c r="H10" s="98">
        <f t="shared" si="0"/>
        <v>7958554.8921500007</v>
      </c>
      <c r="I10" s="99">
        <f t="shared" si="3"/>
        <v>8324648.4171889015</v>
      </c>
      <c r="J10" s="99">
        <f t="shared" si="4"/>
        <v>8774179.4317171033</v>
      </c>
      <c r="K10" s="99">
        <f t="shared" ref="K10:Q10" si="15">J10*1.046</f>
        <v>9177791.6855760906</v>
      </c>
      <c r="L10" s="99">
        <f t="shared" si="15"/>
        <v>9599970.1031125914</v>
      </c>
      <c r="M10" s="99">
        <f t="shared" si="15"/>
        <v>10041568.727855772</v>
      </c>
      <c r="N10" s="99">
        <f t="shared" si="15"/>
        <v>10503480.889337137</v>
      </c>
      <c r="O10" s="99">
        <f t="shared" si="15"/>
        <v>10986641.010246646</v>
      </c>
      <c r="P10" s="99">
        <f t="shared" si="15"/>
        <v>11492026.496717991</v>
      </c>
      <c r="Q10" s="99">
        <f t="shared" si="15"/>
        <v>12020659.715567019</v>
      </c>
    </row>
    <row r="11" spans="1:17" s="117" customFormat="1" ht="49.5" x14ac:dyDescent="0.3">
      <c r="A11" s="112">
        <v>5</v>
      </c>
      <c r="B11" s="113" t="s">
        <v>169</v>
      </c>
      <c r="C11" s="113" t="s">
        <v>170</v>
      </c>
      <c r="D11" s="113" t="s">
        <v>171</v>
      </c>
      <c r="E11" s="114" t="s">
        <v>506</v>
      </c>
      <c r="F11" s="115"/>
      <c r="G11" s="115">
        <v>0</v>
      </c>
      <c r="H11" s="115">
        <f t="shared" si="0"/>
        <v>0</v>
      </c>
      <c r="I11" s="116">
        <f t="shared" si="3"/>
        <v>0</v>
      </c>
      <c r="J11" s="116">
        <f t="shared" si="4"/>
        <v>0</v>
      </c>
      <c r="K11" s="116">
        <f t="shared" ref="K11:Q11" si="16">J11*1.046</f>
        <v>0</v>
      </c>
      <c r="L11" s="116">
        <f t="shared" si="16"/>
        <v>0</v>
      </c>
      <c r="M11" s="116">
        <f t="shared" si="16"/>
        <v>0</v>
      </c>
      <c r="N11" s="116">
        <f t="shared" si="16"/>
        <v>0</v>
      </c>
      <c r="O11" s="116">
        <f t="shared" si="16"/>
        <v>0</v>
      </c>
      <c r="P11" s="116">
        <f t="shared" si="16"/>
        <v>0</v>
      </c>
      <c r="Q11" s="116">
        <f t="shared" si="16"/>
        <v>0</v>
      </c>
    </row>
    <row r="12" spans="1:17" s="121" customFormat="1" ht="66" x14ac:dyDescent="0.3">
      <c r="A12" s="118"/>
      <c r="B12" s="109"/>
      <c r="C12" s="109"/>
      <c r="D12" s="109" t="s">
        <v>172</v>
      </c>
      <c r="E12" s="110" t="s">
        <v>507</v>
      </c>
      <c r="F12" s="119">
        <v>-8610530</v>
      </c>
      <c r="G12" s="119">
        <v>8882500</v>
      </c>
      <c r="H12" s="119">
        <f t="shared" si="0"/>
        <v>-271970</v>
      </c>
      <c r="I12" s="120">
        <f t="shared" si="3"/>
        <v>-284480.62</v>
      </c>
      <c r="J12" s="120">
        <f t="shared" si="4"/>
        <v>-299842.57348000002</v>
      </c>
      <c r="K12" s="120">
        <f t="shared" ref="K12:Q12" si="17">J12*1.046</f>
        <v>-313635.33186008001</v>
      </c>
      <c r="L12" s="120">
        <f t="shared" si="17"/>
        <v>-328062.55712564371</v>
      </c>
      <c r="M12" s="120">
        <f t="shared" si="17"/>
        <v>-343153.43475342332</v>
      </c>
      <c r="N12" s="120">
        <f t="shared" si="17"/>
        <v>-358938.49275208078</v>
      </c>
      <c r="O12" s="120">
        <f t="shared" si="17"/>
        <v>-375449.66341867653</v>
      </c>
      <c r="P12" s="120">
        <f t="shared" si="17"/>
        <v>-392720.34793593566</v>
      </c>
      <c r="Q12" s="120">
        <f t="shared" si="17"/>
        <v>-410785.48394098872</v>
      </c>
    </row>
    <row r="13" spans="1:17" s="121" customFormat="1" ht="148.5" x14ac:dyDescent="0.3">
      <c r="A13" s="118">
        <v>6</v>
      </c>
      <c r="B13" s="109" t="s">
        <v>173</v>
      </c>
      <c r="C13" s="109" t="s">
        <v>174</v>
      </c>
      <c r="D13" s="109" t="s">
        <v>175</v>
      </c>
      <c r="E13" s="110" t="s">
        <v>524</v>
      </c>
      <c r="F13" s="119">
        <v>-2183264</v>
      </c>
      <c r="G13" s="119">
        <v>3000000</v>
      </c>
      <c r="H13" s="119">
        <f t="shared" si="0"/>
        <v>-816736</v>
      </c>
      <c r="I13" s="120">
        <f t="shared" si="3"/>
        <v>-854305.85600000003</v>
      </c>
      <c r="J13" s="120">
        <f t="shared" si="4"/>
        <v>-900438.37222400005</v>
      </c>
      <c r="K13" s="120">
        <f t="shared" ref="K13:Q13" si="18">J13*1.046</f>
        <v>-941858.53734630405</v>
      </c>
      <c r="L13" s="120">
        <f t="shared" si="18"/>
        <v>-985184.03006423404</v>
      </c>
      <c r="M13" s="120">
        <f t="shared" si="18"/>
        <v>-1030502.4954471888</v>
      </c>
      <c r="N13" s="120">
        <f t="shared" si="18"/>
        <v>-1077905.6102377595</v>
      </c>
      <c r="O13" s="120">
        <f t="shared" si="18"/>
        <v>-1127489.2683086966</v>
      </c>
      <c r="P13" s="120">
        <f t="shared" si="18"/>
        <v>-1179353.7746508967</v>
      </c>
      <c r="Q13" s="120">
        <f t="shared" si="18"/>
        <v>-1233604.048284838</v>
      </c>
    </row>
    <row r="14" spans="1:17" s="111" customFormat="1" ht="115.5" x14ac:dyDescent="0.3">
      <c r="A14" s="8">
        <v>7</v>
      </c>
      <c r="B14" s="9" t="s">
        <v>176</v>
      </c>
      <c r="C14" s="9" t="s">
        <v>177</v>
      </c>
      <c r="D14" s="9" t="s">
        <v>178</v>
      </c>
      <c r="E14" s="106" t="s">
        <v>508</v>
      </c>
      <c r="F14" s="98">
        <v>-2980241</v>
      </c>
      <c r="G14" s="98">
        <v>2295434</v>
      </c>
      <c r="H14" s="98">
        <f t="shared" si="0"/>
        <v>684807</v>
      </c>
      <c r="I14" s="99">
        <f t="shared" si="3"/>
        <v>716308.12199999997</v>
      </c>
      <c r="J14" s="99">
        <f t="shared" si="4"/>
        <v>754988.76058800006</v>
      </c>
      <c r="K14" s="99">
        <f t="shared" ref="K14:Q14" si="19">J14*1.046</f>
        <v>789718.24357504805</v>
      </c>
      <c r="L14" s="99">
        <f t="shared" si="19"/>
        <v>826045.28277950024</v>
      </c>
      <c r="M14" s="99">
        <f t="shared" si="19"/>
        <v>864043.36578735732</v>
      </c>
      <c r="N14" s="99">
        <f t="shared" si="19"/>
        <v>903789.36061357579</v>
      </c>
      <c r="O14" s="99">
        <f t="shared" si="19"/>
        <v>945363.67120180035</v>
      </c>
      <c r="P14" s="99">
        <f t="shared" si="19"/>
        <v>988850.40007708315</v>
      </c>
      <c r="Q14" s="99">
        <f t="shared" si="19"/>
        <v>1034337.518480629</v>
      </c>
    </row>
    <row r="15" spans="1:17" s="111" customFormat="1" ht="49.5" x14ac:dyDescent="0.3">
      <c r="A15" s="8">
        <v>8</v>
      </c>
      <c r="B15" s="9" t="s">
        <v>179</v>
      </c>
      <c r="C15" s="9" t="s">
        <v>181</v>
      </c>
      <c r="D15" s="9" t="s">
        <v>180</v>
      </c>
      <c r="E15" s="106" t="s">
        <v>509</v>
      </c>
      <c r="F15" s="98">
        <v>-210000</v>
      </c>
      <c r="G15" s="98">
        <v>0</v>
      </c>
      <c r="H15" s="98">
        <f t="shared" si="0"/>
        <v>210000</v>
      </c>
      <c r="I15" s="99">
        <f t="shared" si="3"/>
        <v>219660</v>
      </c>
      <c r="J15" s="99">
        <f t="shared" si="4"/>
        <v>231521.64</v>
      </c>
      <c r="K15" s="99">
        <f t="shared" ref="K15:Q15" si="20">J15*1.046</f>
        <v>242171.63544000001</v>
      </c>
      <c r="L15" s="99">
        <f t="shared" si="20"/>
        <v>253311.53067024003</v>
      </c>
      <c r="M15" s="99">
        <f t="shared" si="20"/>
        <v>264963.86108107108</v>
      </c>
      <c r="N15" s="99">
        <f t="shared" si="20"/>
        <v>277152.19869080035</v>
      </c>
      <c r="O15" s="99">
        <f t="shared" si="20"/>
        <v>289901.19983057718</v>
      </c>
      <c r="P15" s="99">
        <f t="shared" si="20"/>
        <v>303236.65502278373</v>
      </c>
      <c r="Q15" s="99">
        <f t="shared" si="20"/>
        <v>317185.54115383181</v>
      </c>
    </row>
    <row r="16" spans="1:17" s="111" customFormat="1" ht="115.5" x14ac:dyDescent="0.3">
      <c r="A16" s="8"/>
      <c r="B16" s="9"/>
      <c r="C16" s="9" t="s">
        <v>182</v>
      </c>
      <c r="D16" s="9" t="s">
        <v>183</v>
      </c>
      <c r="E16" s="106" t="s">
        <v>510</v>
      </c>
      <c r="F16" s="98">
        <v>-4024225</v>
      </c>
      <c r="G16" s="98">
        <v>2403500</v>
      </c>
      <c r="H16" s="98">
        <f t="shared" si="0"/>
        <v>1620725</v>
      </c>
      <c r="I16" s="99">
        <f t="shared" si="3"/>
        <v>1695278.35</v>
      </c>
      <c r="J16" s="99">
        <f t="shared" si="4"/>
        <v>1786823.3809000002</v>
      </c>
      <c r="K16" s="99">
        <f t="shared" ref="K16:Q16" si="21">J16*1.046</f>
        <v>1869017.2564214002</v>
      </c>
      <c r="L16" s="99">
        <f t="shared" si="21"/>
        <v>1954992.0502167847</v>
      </c>
      <c r="M16" s="99">
        <f t="shared" si="21"/>
        <v>2044921.6845267569</v>
      </c>
      <c r="N16" s="99">
        <f t="shared" si="21"/>
        <v>2138988.0820149877</v>
      </c>
      <c r="O16" s="99">
        <f t="shared" si="21"/>
        <v>2237381.5337876771</v>
      </c>
      <c r="P16" s="99">
        <f t="shared" si="21"/>
        <v>2340301.0843419102</v>
      </c>
      <c r="Q16" s="99">
        <f t="shared" si="21"/>
        <v>2447954.9342216384</v>
      </c>
    </row>
    <row r="17" spans="1:17" s="111" customFormat="1" ht="66" x14ac:dyDescent="0.3">
      <c r="A17" s="8">
        <v>9</v>
      </c>
      <c r="B17" s="9" t="s">
        <v>186</v>
      </c>
      <c r="C17" s="9" t="s">
        <v>187</v>
      </c>
      <c r="D17" s="9" t="s">
        <v>189</v>
      </c>
      <c r="E17" s="106" t="s">
        <v>511</v>
      </c>
      <c r="F17" s="98">
        <v>-526778</v>
      </c>
      <c r="G17" s="98">
        <v>200000</v>
      </c>
      <c r="H17" s="98">
        <f t="shared" si="0"/>
        <v>326778</v>
      </c>
      <c r="I17" s="99">
        <f t="shared" si="3"/>
        <v>341809.788</v>
      </c>
      <c r="J17" s="99">
        <f t="shared" si="4"/>
        <v>360267.51655200002</v>
      </c>
      <c r="K17" s="99">
        <f t="shared" ref="K17:Q17" si="22">J17*1.046</f>
        <v>376839.82231339201</v>
      </c>
      <c r="L17" s="99">
        <f t="shared" si="22"/>
        <v>394174.45413980808</v>
      </c>
      <c r="M17" s="99">
        <f t="shared" si="22"/>
        <v>412306.47903023928</v>
      </c>
      <c r="N17" s="99">
        <f t="shared" si="22"/>
        <v>431272.57706563029</v>
      </c>
      <c r="O17" s="99">
        <f t="shared" si="22"/>
        <v>451111.11561064929</v>
      </c>
      <c r="P17" s="99">
        <f t="shared" si="22"/>
        <v>471862.22692873917</v>
      </c>
      <c r="Q17" s="99">
        <f t="shared" si="22"/>
        <v>493567.8893674612</v>
      </c>
    </row>
    <row r="18" spans="1:17" s="111" customFormat="1" ht="115.5" x14ac:dyDescent="0.3">
      <c r="A18" s="8">
        <v>10</v>
      </c>
      <c r="B18" s="9" t="s">
        <v>185</v>
      </c>
      <c r="C18" s="9"/>
      <c r="D18" s="9"/>
      <c r="E18" s="106" t="s">
        <v>512</v>
      </c>
      <c r="F18" s="98">
        <v>-26620146</v>
      </c>
      <c r="G18" s="98">
        <v>15000000</v>
      </c>
      <c r="H18" s="98">
        <f t="shared" si="0"/>
        <v>11620146</v>
      </c>
      <c r="I18" s="99">
        <f t="shared" si="3"/>
        <v>12154672.716</v>
      </c>
      <c r="J18" s="99">
        <f t="shared" si="4"/>
        <v>12811025.042664001</v>
      </c>
      <c r="K18" s="99">
        <f t="shared" ref="K18:Q18" si="23">J18*1.046</f>
        <v>13400332.194626546</v>
      </c>
      <c r="L18" s="99">
        <f t="shared" si="23"/>
        <v>14016747.475579368</v>
      </c>
      <c r="M18" s="99">
        <f t="shared" si="23"/>
        <v>14661517.859456019</v>
      </c>
      <c r="N18" s="99">
        <f t="shared" si="23"/>
        <v>15335947.680990998</v>
      </c>
      <c r="O18" s="99">
        <f t="shared" si="23"/>
        <v>16041401.274316585</v>
      </c>
      <c r="P18" s="99">
        <f t="shared" si="23"/>
        <v>16779305.732935149</v>
      </c>
      <c r="Q18" s="99">
        <f t="shared" si="23"/>
        <v>17551153.796650168</v>
      </c>
    </row>
    <row r="19" spans="1:17" s="13" customFormat="1" ht="99" x14ac:dyDescent="0.3">
      <c r="A19" s="10">
        <v>11</v>
      </c>
      <c r="B19" s="11" t="s">
        <v>184</v>
      </c>
      <c r="C19" s="11" t="s">
        <v>190</v>
      </c>
      <c r="D19" s="11" t="s">
        <v>191</v>
      </c>
      <c r="E19" s="106" t="s">
        <v>513</v>
      </c>
      <c r="F19" s="98">
        <v>-13758713</v>
      </c>
      <c r="G19" s="98">
        <v>6896999.9999999991</v>
      </c>
      <c r="H19" s="98">
        <f t="shared" si="0"/>
        <v>6861713.0000000009</v>
      </c>
      <c r="I19" s="99">
        <f t="shared" si="3"/>
        <v>7177351.7980000013</v>
      </c>
      <c r="J19" s="99">
        <f t="shared" si="4"/>
        <v>7564928.7950920016</v>
      </c>
      <c r="K19" s="99">
        <f t="shared" ref="K19:Q19" si="24">J19*1.046</f>
        <v>7912915.519666234</v>
      </c>
      <c r="L19" s="99">
        <f t="shared" si="24"/>
        <v>8276909.6335708816</v>
      </c>
      <c r="M19" s="99">
        <f t="shared" si="24"/>
        <v>8657647.4767151419</v>
      </c>
      <c r="N19" s="99">
        <f t="shared" si="24"/>
        <v>9055899.2606440391</v>
      </c>
      <c r="O19" s="99">
        <f t="shared" si="24"/>
        <v>9472470.6266336646</v>
      </c>
      <c r="P19" s="99">
        <f t="shared" si="24"/>
        <v>9908204.2754588127</v>
      </c>
      <c r="Q19" s="99">
        <f t="shared" si="24"/>
        <v>10363981.672129918</v>
      </c>
    </row>
    <row r="20" spans="1:17" s="111" customFormat="1" ht="33" x14ac:dyDescent="0.3">
      <c r="A20" s="8">
        <v>12</v>
      </c>
      <c r="B20" s="9" t="s">
        <v>515</v>
      </c>
      <c r="C20" s="9" t="s">
        <v>188</v>
      </c>
      <c r="D20" s="9" t="s">
        <v>492</v>
      </c>
      <c r="E20" s="106" t="s">
        <v>514</v>
      </c>
      <c r="F20" s="98">
        <v>-433106</v>
      </c>
      <c r="G20" s="98">
        <v>200000</v>
      </c>
      <c r="H20" s="98">
        <f t="shared" si="0"/>
        <v>233106</v>
      </c>
      <c r="I20" s="99">
        <f t="shared" si="3"/>
        <v>243828.87600000002</v>
      </c>
      <c r="J20" s="99">
        <f t="shared" si="4"/>
        <v>256995.63530400002</v>
      </c>
      <c r="K20" s="99">
        <f t="shared" ref="K20:Q20" si="25">J20*1.046</f>
        <v>268817.43452798406</v>
      </c>
      <c r="L20" s="99">
        <f t="shared" si="25"/>
        <v>281183.03651627136</v>
      </c>
      <c r="M20" s="99">
        <f t="shared" si="25"/>
        <v>294117.45619601983</v>
      </c>
      <c r="N20" s="99">
        <f t="shared" si="25"/>
        <v>307646.85918103677</v>
      </c>
      <c r="O20" s="99">
        <f t="shared" si="25"/>
        <v>321798.6147033645</v>
      </c>
      <c r="P20" s="99">
        <f t="shared" si="25"/>
        <v>336601.35097971925</v>
      </c>
      <c r="Q20" s="99">
        <f t="shared" si="25"/>
        <v>352085.01312478638</v>
      </c>
    </row>
    <row r="21" spans="1:17" s="12" customFormat="1" ht="16.5" x14ac:dyDescent="0.3">
      <c r="A21" s="10"/>
      <c r="B21" s="11"/>
      <c r="C21" s="11"/>
      <c r="D21" s="11"/>
      <c r="E21" s="106"/>
      <c r="F21" s="98"/>
      <c r="G21" s="98"/>
      <c r="H21" s="98"/>
      <c r="I21" s="99"/>
      <c r="J21" s="99"/>
      <c r="K21" s="99"/>
      <c r="L21" s="99"/>
      <c r="M21" s="99"/>
      <c r="N21" s="99"/>
      <c r="O21" s="99"/>
      <c r="P21" s="99"/>
      <c r="Q21" s="99"/>
    </row>
    <row r="22" spans="1:17" s="12" customFormat="1" ht="16.5" x14ac:dyDescent="0.3">
      <c r="A22" s="10"/>
      <c r="B22" s="11"/>
      <c r="C22" s="11"/>
      <c r="D22" s="11"/>
      <c r="E22" s="106"/>
      <c r="F22" s="98"/>
      <c r="G22" s="98"/>
      <c r="H22" s="98"/>
      <c r="I22" s="100"/>
      <c r="J22" s="100"/>
      <c r="K22" s="100"/>
      <c r="L22" s="100"/>
      <c r="M22" s="100"/>
      <c r="N22" s="100"/>
      <c r="O22" s="100"/>
      <c r="P22" s="100"/>
      <c r="Q22" s="108"/>
    </row>
    <row r="23" spans="1:17" ht="16.5" x14ac:dyDescent="0.3">
      <c r="A23" s="8"/>
      <c r="B23" s="9"/>
      <c r="C23" s="9"/>
      <c r="D23" s="9"/>
      <c r="E23" s="106"/>
      <c r="F23" s="101">
        <f>SUM(F6:F21)</f>
        <v>-108235600</v>
      </c>
      <c r="G23" s="101">
        <f t="shared" ref="G23:Q23" si="26">SUM(G6:G21)</f>
        <v>68881031.28684999</v>
      </c>
      <c r="H23" s="101">
        <f t="shared" si="26"/>
        <v>39354568.713150002</v>
      </c>
      <c r="I23" s="101">
        <f t="shared" si="26"/>
        <v>41164878.873954907</v>
      </c>
      <c r="J23" s="101">
        <f t="shared" si="26"/>
        <v>43387782.333148472</v>
      </c>
      <c r="K23" s="101">
        <f t="shared" si="26"/>
        <v>45383620.320473298</v>
      </c>
      <c r="L23" s="101">
        <f t="shared" si="26"/>
        <v>47471266.85521508</v>
      </c>
      <c r="M23" s="101">
        <f t="shared" si="26"/>
        <v>49654945.130554974</v>
      </c>
      <c r="N23" s="101">
        <f t="shared" si="26"/>
        <v>51939072.606560513</v>
      </c>
      <c r="O23" s="101">
        <f t="shared" si="26"/>
        <v>54328269.946462288</v>
      </c>
      <c r="P23" s="101">
        <f t="shared" si="26"/>
        <v>56827370.363999553</v>
      </c>
      <c r="Q23" s="101">
        <f t="shared" si="26"/>
        <v>59441429.400743537</v>
      </c>
    </row>
  </sheetData>
  <mergeCells count="3">
    <mergeCell ref="H4:Q4"/>
    <mergeCell ref="A1:B1"/>
    <mergeCell ref="A2:Q2"/>
  </mergeCells>
  <pageMargins left="0.7" right="0.7" top="0.75" bottom="0.75" header="0.3" footer="0.3"/>
  <pageSetup scale="6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C1" zoomScale="85" zoomScaleNormal="85" workbookViewId="0">
      <selection activeCell="B5" sqref="B5:K5"/>
    </sheetView>
  </sheetViews>
  <sheetFormatPr defaultColWidth="21.140625" defaultRowHeight="18" x14ac:dyDescent="0.25"/>
  <cols>
    <col min="1" max="1" width="40" style="122" customWidth="1"/>
    <col min="2" max="16384" width="21.140625" style="122"/>
  </cols>
  <sheetData>
    <row r="1" spans="1:11" x14ac:dyDescent="0.25">
      <c r="A1" s="257" t="s">
        <v>192</v>
      </c>
      <c r="B1" s="257"/>
      <c r="C1" s="57"/>
      <c r="D1" s="57"/>
      <c r="E1" s="57"/>
      <c r="F1" s="57"/>
      <c r="G1" s="57"/>
      <c r="H1" s="57"/>
      <c r="I1" s="57"/>
      <c r="J1" s="57"/>
      <c r="K1" s="57"/>
    </row>
    <row r="2" spans="1:11" x14ac:dyDescent="0.25">
      <c r="A2" s="256" t="s">
        <v>15</v>
      </c>
      <c r="B2" s="256"/>
      <c r="C2" s="256"/>
      <c r="D2" s="256"/>
      <c r="E2" s="256"/>
      <c r="F2" s="256"/>
      <c r="G2" s="256"/>
      <c r="H2" s="256"/>
      <c r="I2" s="256"/>
      <c r="J2" s="256"/>
      <c r="K2" s="256"/>
    </row>
    <row r="3" spans="1:11" x14ac:dyDescent="0.25">
      <c r="A3" s="55"/>
      <c r="B3" s="55"/>
      <c r="C3" s="55"/>
      <c r="D3" s="55"/>
      <c r="E3" s="55"/>
      <c r="F3" s="55"/>
      <c r="G3" s="55"/>
      <c r="H3" s="55"/>
      <c r="I3" s="55"/>
      <c r="J3" s="55"/>
      <c r="K3" s="55"/>
    </row>
    <row r="4" spans="1:11" x14ac:dyDescent="0.25">
      <c r="A4" s="58" t="s">
        <v>47</v>
      </c>
      <c r="B4" s="59" t="s">
        <v>4</v>
      </c>
      <c r="C4" s="59" t="s">
        <v>5</v>
      </c>
      <c r="D4" s="59" t="s">
        <v>6</v>
      </c>
      <c r="E4" s="59" t="s">
        <v>7</v>
      </c>
      <c r="F4" s="59" t="s">
        <v>8</v>
      </c>
      <c r="G4" s="59" t="s">
        <v>9</v>
      </c>
      <c r="H4" s="59" t="s">
        <v>10</v>
      </c>
      <c r="I4" s="59" t="s">
        <v>11</v>
      </c>
      <c r="J4" s="59" t="s">
        <v>12</v>
      </c>
      <c r="K4" s="60" t="s">
        <v>13</v>
      </c>
    </row>
    <row r="5" spans="1:11" x14ac:dyDescent="0.25">
      <c r="A5" s="61" t="s">
        <v>16</v>
      </c>
      <c r="B5" s="62" t="s">
        <v>493</v>
      </c>
      <c r="C5" s="62" t="s">
        <v>494</v>
      </c>
      <c r="D5" s="62" t="s">
        <v>495</v>
      </c>
      <c r="E5" s="62" t="s">
        <v>496</v>
      </c>
      <c r="F5" s="62" t="s">
        <v>497</v>
      </c>
      <c r="G5" s="62" t="s">
        <v>498</v>
      </c>
      <c r="H5" s="62" t="s">
        <v>499</v>
      </c>
      <c r="I5" s="62" t="s">
        <v>500</v>
      </c>
      <c r="J5" s="62" t="s">
        <v>501</v>
      </c>
      <c r="K5" s="62" t="s">
        <v>530</v>
      </c>
    </row>
    <row r="6" spans="1:11" x14ac:dyDescent="0.25">
      <c r="A6" s="63" t="s">
        <v>17</v>
      </c>
      <c r="B6" s="123"/>
      <c r="C6" s="123"/>
      <c r="D6" s="123"/>
      <c r="E6" s="123"/>
      <c r="F6" s="123"/>
      <c r="G6" s="123"/>
      <c r="H6" s="123"/>
      <c r="I6" s="123"/>
      <c r="J6" s="123"/>
      <c r="K6" s="124"/>
    </row>
    <row r="7" spans="1:11" x14ac:dyDescent="0.25">
      <c r="A7" s="64" t="s">
        <v>18</v>
      </c>
      <c r="B7" s="123"/>
      <c r="C7" s="123"/>
      <c r="D7" s="123"/>
      <c r="E7" s="123"/>
      <c r="F7" s="123"/>
      <c r="G7" s="123"/>
      <c r="H7" s="123"/>
      <c r="I7" s="123"/>
      <c r="J7" s="123"/>
      <c r="K7" s="124"/>
    </row>
    <row r="8" spans="1:11" x14ac:dyDescent="0.25">
      <c r="A8" s="64" t="s">
        <v>19</v>
      </c>
      <c r="B8" s="123"/>
      <c r="C8" s="123"/>
      <c r="D8" s="123"/>
      <c r="E8" s="123"/>
      <c r="F8" s="123"/>
      <c r="G8" s="123"/>
      <c r="H8" s="123"/>
      <c r="I8" s="123"/>
      <c r="J8" s="123"/>
      <c r="K8" s="124"/>
    </row>
    <row r="9" spans="1:11" x14ac:dyDescent="0.25">
      <c r="A9" s="64" t="s">
        <v>20</v>
      </c>
      <c r="B9" s="125">
        <v>265271856.63199997</v>
      </c>
      <c r="C9" s="125">
        <v>277474362.037072</v>
      </c>
      <c r="D9" s="125">
        <v>290238182.690777</v>
      </c>
      <c r="E9" s="125">
        <f>D9*1.046</f>
        <v>303589139.09455276</v>
      </c>
      <c r="F9" s="125">
        <f t="shared" ref="F9:K9" si="0">E9*1.046</f>
        <v>317554239.49290222</v>
      </c>
      <c r="G9" s="125">
        <f t="shared" si="0"/>
        <v>332161734.50957572</v>
      </c>
      <c r="H9" s="125">
        <f t="shared" si="0"/>
        <v>347441174.2970162</v>
      </c>
      <c r="I9" s="125">
        <f t="shared" si="0"/>
        <v>363423468.31467897</v>
      </c>
      <c r="J9" s="125">
        <f>I9*1.046</f>
        <v>380140947.85715419</v>
      </c>
      <c r="K9" s="125">
        <f t="shared" si="0"/>
        <v>397627431.4585833</v>
      </c>
    </row>
    <row r="10" spans="1:11" x14ac:dyDescent="0.25">
      <c r="A10" s="64" t="s">
        <v>21</v>
      </c>
      <c r="B10" s="125">
        <v>17979192</v>
      </c>
      <c r="C10" s="125">
        <v>18806234.831999999</v>
      </c>
      <c r="D10" s="125">
        <v>19671321.634272002</v>
      </c>
      <c r="E10" s="125">
        <f t="shared" ref="E10:K10" si="1">D10*1.046</f>
        <v>20576202.429448515</v>
      </c>
      <c r="F10" s="125">
        <f t="shared" si="1"/>
        <v>21522707.741203148</v>
      </c>
      <c r="G10" s="125">
        <f t="shared" si="1"/>
        <v>22512752.297298495</v>
      </c>
      <c r="H10" s="125">
        <f t="shared" si="1"/>
        <v>23548338.902974226</v>
      </c>
      <c r="I10" s="125">
        <f t="shared" si="1"/>
        <v>24631562.492511041</v>
      </c>
      <c r="J10" s="125">
        <f t="shared" si="1"/>
        <v>25764614.367166549</v>
      </c>
      <c r="K10" s="125">
        <f t="shared" si="1"/>
        <v>26949786.62805621</v>
      </c>
    </row>
    <row r="11" spans="1:11" hidden="1" x14ac:dyDescent="0.25">
      <c r="A11" s="64" t="s">
        <v>22</v>
      </c>
      <c r="B11" s="125"/>
      <c r="C11" s="125"/>
      <c r="D11" s="125"/>
      <c r="E11" s="125">
        <f t="shared" ref="E11:K11" si="2">D11*1.046</f>
        <v>0</v>
      </c>
      <c r="F11" s="125">
        <f t="shared" si="2"/>
        <v>0</v>
      </c>
      <c r="G11" s="125">
        <f t="shared" si="2"/>
        <v>0</v>
      </c>
      <c r="H11" s="125">
        <f t="shared" si="2"/>
        <v>0</v>
      </c>
      <c r="I11" s="125">
        <f t="shared" si="2"/>
        <v>0</v>
      </c>
      <c r="J11" s="125">
        <f t="shared" si="2"/>
        <v>0</v>
      </c>
      <c r="K11" s="125">
        <f t="shared" si="2"/>
        <v>0</v>
      </c>
    </row>
    <row r="12" spans="1:11" hidden="1" x14ac:dyDescent="0.25">
      <c r="A12" s="64"/>
      <c r="B12" s="125"/>
      <c r="C12" s="125"/>
      <c r="D12" s="125"/>
      <c r="E12" s="125">
        <f t="shared" ref="E12:K12" si="3">D12*1.046</f>
        <v>0</v>
      </c>
      <c r="F12" s="125">
        <f t="shared" si="3"/>
        <v>0</v>
      </c>
      <c r="G12" s="125">
        <f t="shared" si="3"/>
        <v>0</v>
      </c>
      <c r="H12" s="125">
        <f t="shared" si="3"/>
        <v>0</v>
      </c>
      <c r="I12" s="125">
        <f t="shared" si="3"/>
        <v>0</v>
      </c>
      <c r="J12" s="125">
        <f t="shared" si="3"/>
        <v>0</v>
      </c>
      <c r="K12" s="125">
        <f t="shared" si="3"/>
        <v>0</v>
      </c>
    </row>
    <row r="13" spans="1:11" hidden="1" x14ac:dyDescent="0.25">
      <c r="A13" s="64" t="s">
        <v>23</v>
      </c>
      <c r="B13" s="125"/>
      <c r="C13" s="125"/>
      <c r="D13" s="125"/>
      <c r="E13" s="125">
        <f t="shared" ref="E13:K13" si="4">D13*1.046</f>
        <v>0</v>
      </c>
      <c r="F13" s="125">
        <f t="shared" si="4"/>
        <v>0</v>
      </c>
      <c r="G13" s="125">
        <f t="shared" si="4"/>
        <v>0</v>
      </c>
      <c r="H13" s="125">
        <f t="shared" si="4"/>
        <v>0</v>
      </c>
      <c r="I13" s="125">
        <f t="shared" si="4"/>
        <v>0</v>
      </c>
      <c r="J13" s="125">
        <f t="shared" si="4"/>
        <v>0</v>
      </c>
      <c r="K13" s="125">
        <f t="shared" si="4"/>
        <v>0</v>
      </c>
    </row>
    <row r="14" spans="1:11" x14ac:dyDescent="0.25">
      <c r="A14" s="64" t="s">
        <v>24</v>
      </c>
      <c r="B14" s="125">
        <v>6097260.2495600004</v>
      </c>
      <c r="C14" s="125">
        <v>6377734.2210397599</v>
      </c>
      <c r="D14" s="125">
        <v>6671109.9952075901</v>
      </c>
      <c r="E14" s="125">
        <f t="shared" ref="E14:K14" si="5">D14*1.046</f>
        <v>6977981.0549871391</v>
      </c>
      <c r="F14" s="125">
        <f t="shared" si="5"/>
        <v>7298968.183516548</v>
      </c>
      <c r="G14" s="125">
        <f t="shared" si="5"/>
        <v>7634720.7199583091</v>
      </c>
      <c r="H14" s="125">
        <f t="shared" si="5"/>
        <v>7985917.8730763914</v>
      </c>
      <c r="I14" s="125">
        <f t="shared" si="5"/>
        <v>8353270.0952379061</v>
      </c>
      <c r="J14" s="125">
        <f t="shared" si="5"/>
        <v>8737520.5196188502</v>
      </c>
      <c r="K14" s="125">
        <f t="shared" si="5"/>
        <v>9139446.4635213185</v>
      </c>
    </row>
    <row r="15" spans="1:11" x14ac:dyDescent="0.25">
      <c r="A15" s="64" t="s">
        <v>25</v>
      </c>
      <c r="B15" s="125">
        <v>68673768</v>
      </c>
      <c r="C15" s="125">
        <v>71832761.327999994</v>
      </c>
      <c r="D15" s="125">
        <v>75137068.349087998</v>
      </c>
      <c r="E15" s="125">
        <f t="shared" ref="E15:K15" si="6">D15*1.046</f>
        <v>78593373.493146047</v>
      </c>
      <c r="F15" s="125">
        <f t="shared" si="6"/>
        <v>82208668.673830763</v>
      </c>
      <c r="G15" s="125">
        <f t="shared" si="6"/>
        <v>85990267.432826981</v>
      </c>
      <c r="H15" s="125">
        <f t="shared" si="6"/>
        <v>89945819.734737024</v>
      </c>
      <c r="I15" s="125">
        <f t="shared" si="6"/>
        <v>94083327.442534924</v>
      </c>
      <c r="J15" s="125">
        <f t="shared" si="6"/>
        <v>98411160.50489153</v>
      </c>
      <c r="K15" s="125">
        <f t="shared" si="6"/>
        <v>102938073.88811654</v>
      </c>
    </row>
    <row r="16" spans="1:11" hidden="1" x14ac:dyDescent="0.25">
      <c r="A16" s="64" t="s">
        <v>26</v>
      </c>
      <c r="B16" s="125"/>
      <c r="C16" s="125"/>
      <c r="D16" s="125"/>
      <c r="E16" s="125">
        <f t="shared" ref="E16:K16" si="7">D16*1.046</f>
        <v>0</v>
      </c>
      <c r="F16" s="125">
        <f t="shared" si="7"/>
        <v>0</v>
      </c>
      <c r="G16" s="125">
        <f t="shared" si="7"/>
        <v>0</v>
      </c>
      <c r="H16" s="125">
        <f t="shared" si="7"/>
        <v>0</v>
      </c>
      <c r="I16" s="125">
        <f t="shared" si="7"/>
        <v>0</v>
      </c>
      <c r="J16" s="125">
        <f t="shared" si="7"/>
        <v>0</v>
      </c>
      <c r="K16" s="125">
        <f t="shared" si="7"/>
        <v>0</v>
      </c>
    </row>
    <row r="17" spans="1:11" hidden="1" x14ac:dyDescent="0.25">
      <c r="A17" s="64" t="s">
        <v>27</v>
      </c>
      <c r="B17" s="125"/>
      <c r="C17" s="125"/>
      <c r="D17" s="125"/>
      <c r="E17" s="125">
        <f t="shared" ref="E17:K17" si="8">D17*1.046</f>
        <v>0</v>
      </c>
      <c r="F17" s="125">
        <f t="shared" si="8"/>
        <v>0</v>
      </c>
      <c r="G17" s="125">
        <f t="shared" si="8"/>
        <v>0</v>
      </c>
      <c r="H17" s="125">
        <f t="shared" si="8"/>
        <v>0</v>
      </c>
      <c r="I17" s="125">
        <f t="shared" si="8"/>
        <v>0</v>
      </c>
      <c r="J17" s="125">
        <f t="shared" si="8"/>
        <v>0</v>
      </c>
      <c r="K17" s="125">
        <f t="shared" si="8"/>
        <v>0</v>
      </c>
    </row>
    <row r="18" spans="1:11" hidden="1" x14ac:dyDescent="0.25">
      <c r="A18" s="64" t="s">
        <v>28</v>
      </c>
      <c r="B18" s="125"/>
      <c r="C18" s="125"/>
      <c r="D18" s="125"/>
      <c r="E18" s="125">
        <f t="shared" ref="E18:K18" si="9">D18*1.046</f>
        <v>0</v>
      </c>
      <c r="F18" s="125">
        <f t="shared" si="9"/>
        <v>0</v>
      </c>
      <c r="G18" s="125">
        <f t="shared" si="9"/>
        <v>0</v>
      </c>
      <c r="H18" s="125">
        <f t="shared" si="9"/>
        <v>0</v>
      </c>
      <c r="I18" s="125">
        <f t="shared" si="9"/>
        <v>0</v>
      </c>
      <c r="J18" s="125">
        <f t="shared" si="9"/>
        <v>0</v>
      </c>
      <c r="K18" s="125">
        <f t="shared" si="9"/>
        <v>0</v>
      </c>
    </row>
    <row r="19" spans="1:11" hidden="1" x14ac:dyDescent="0.25">
      <c r="A19" s="64" t="s">
        <v>29</v>
      </c>
      <c r="B19" s="125"/>
      <c r="C19" s="125"/>
      <c r="D19" s="125"/>
      <c r="E19" s="125">
        <f t="shared" ref="E19:K19" si="10">D19*1.046</f>
        <v>0</v>
      </c>
      <c r="F19" s="125">
        <f t="shared" si="10"/>
        <v>0</v>
      </c>
      <c r="G19" s="125">
        <f t="shared" si="10"/>
        <v>0</v>
      </c>
      <c r="H19" s="125">
        <f t="shared" si="10"/>
        <v>0</v>
      </c>
      <c r="I19" s="125">
        <f t="shared" si="10"/>
        <v>0</v>
      </c>
      <c r="J19" s="125">
        <f t="shared" si="10"/>
        <v>0</v>
      </c>
      <c r="K19" s="125">
        <f t="shared" si="10"/>
        <v>0</v>
      </c>
    </row>
    <row r="20" spans="1:11" x14ac:dyDescent="0.25">
      <c r="A20" s="64" t="s">
        <v>30</v>
      </c>
      <c r="B20" s="125">
        <v>481218000</v>
      </c>
      <c r="C20" s="125">
        <v>514234000</v>
      </c>
      <c r="D20" s="125">
        <v>551419058</v>
      </c>
      <c r="E20" s="125">
        <f t="shared" ref="E20:K20" si="11">D20*1.046</f>
        <v>576784334.66799998</v>
      </c>
      <c r="F20" s="125">
        <f t="shared" si="11"/>
        <v>603316414.06272805</v>
      </c>
      <c r="G20" s="125">
        <f t="shared" si="11"/>
        <v>631068969.10961354</v>
      </c>
      <c r="H20" s="125">
        <f t="shared" si="11"/>
        <v>660098141.68865573</v>
      </c>
      <c r="I20" s="125">
        <f t="shared" si="11"/>
        <v>690462656.20633388</v>
      </c>
      <c r="J20" s="125">
        <f t="shared" si="11"/>
        <v>722223938.39182532</v>
      </c>
      <c r="K20" s="125">
        <f t="shared" si="11"/>
        <v>755446239.55784929</v>
      </c>
    </row>
    <row r="21" spans="1:11" x14ac:dyDescent="0.25">
      <c r="A21" s="64" t="s">
        <v>31</v>
      </c>
      <c r="B21" s="125">
        <v>26575068.773000002</v>
      </c>
      <c r="C21" s="125">
        <v>27797523.212558001</v>
      </c>
      <c r="D21" s="125">
        <v>29076209.83233567</v>
      </c>
      <c r="E21" s="125">
        <f t="shared" ref="E21:K21" si="12">D21*1.046</f>
        <v>30413715.484623112</v>
      </c>
      <c r="F21" s="125">
        <f t="shared" si="12"/>
        <v>31812746.396915775</v>
      </c>
      <c r="G21" s="125">
        <f t="shared" si="12"/>
        <v>33276132.731173903</v>
      </c>
      <c r="H21" s="125">
        <f t="shared" si="12"/>
        <v>34806834.836807907</v>
      </c>
      <c r="I21" s="125">
        <f t="shared" si="12"/>
        <v>36407949.239301071</v>
      </c>
      <c r="J21" s="125">
        <f t="shared" si="12"/>
        <v>38082714.904308923</v>
      </c>
      <c r="K21" s="125">
        <f t="shared" si="12"/>
        <v>39834519.789907135</v>
      </c>
    </row>
    <row r="22" spans="1:11" hidden="1" x14ac:dyDescent="0.25">
      <c r="A22" s="64" t="s">
        <v>32</v>
      </c>
      <c r="B22" s="126"/>
      <c r="C22" s="126"/>
      <c r="D22" s="126"/>
      <c r="E22" s="125">
        <f t="shared" ref="E22:K22" si="13">D22*1.046</f>
        <v>0</v>
      </c>
      <c r="F22" s="125">
        <f t="shared" si="13"/>
        <v>0</v>
      </c>
      <c r="G22" s="125">
        <f t="shared" si="13"/>
        <v>0</v>
      </c>
      <c r="H22" s="125">
        <f t="shared" si="13"/>
        <v>0</v>
      </c>
      <c r="I22" s="125">
        <f t="shared" si="13"/>
        <v>0</v>
      </c>
      <c r="J22" s="125">
        <f t="shared" si="13"/>
        <v>0</v>
      </c>
      <c r="K22" s="125">
        <f t="shared" si="13"/>
        <v>0</v>
      </c>
    </row>
    <row r="23" spans="1:11" s="128" customFormat="1" ht="36" x14ac:dyDescent="0.25">
      <c r="A23" s="65" t="s">
        <v>33</v>
      </c>
      <c r="B23" s="127">
        <f>SUM(B9:B21)</f>
        <v>865815145.65455997</v>
      </c>
      <c r="C23" s="127">
        <f t="shared" ref="C23:K23" si="14">SUM(C9:C21)</f>
        <v>916522615.63066983</v>
      </c>
      <c r="D23" s="127">
        <f t="shared" si="14"/>
        <v>972212950.50168037</v>
      </c>
      <c r="E23" s="127">
        <f t="shared" si="14"/>
        <v>1016934746.2247576</v>
      </c>
      <c r="F23" s="127">
        <f t="shared" si="14"/>
        <v>1063713744.5510966</v>
      </c>
      <c r="G23" s="127">
        <f t="shared" si="14"/>
        <v>1112644576.800447</v>
      </c>
      <c r="H23" s="127">
        <f t="shared" si="14"/>
        <v>1163826227.3332675</v>
      </c>
      <c r="I23" s="127">
        <f t="shared" si="14"/>
        <v>1217362233.7905977</v>
      </c>
      <c r="J23" s="127">
        <f t="shared" si="14"/>
        <v>1273360896.5449655</v>
      </c>
      <c r="K23" s="127">
        <f t="shared" si="14"/>
        <v>1331935497.7860339</v>
      </c>
    </row>
    <row r="24" spans="1:11" x14ac:dyDescent="0.25">
      <c r="A24" s="66"/>
      <c r="B24" s="125"/>
      <c r="C24" s="125"/>
      <c r="D24" s="125"/>
      <c r="E24" s="125"/>
      <c r="F24" s="125"/>
      <c r="G24" s="125"/>
      <c r="H24" s="125"/>
      <c r="I24" s="125"/>
      <c r="J24" s="125"/>
      <c r="K24" s="129"/>
    </row>
    <row r="25" spans="1:11" x14ac:dyDescent="0.25">
      <c r="A25" s="63" t="s">
        <v>34</v>
      </c>
      <c r="B25" s="125"/>
      <c r="C25" s="125"/>
      <c r="D25" s="125"/>
      <c r="E25" s="125"/>
      <c r="F25" s="125"/>
      <c r="G25" s="125"/>
      <c r="H25" s="125"/>
      <c r="I25" s="125"/>
      <c r="J25" s="125"/>
      <c r="K25" s="129"/>
    </row>
    <row r="26" spans="1:11" x14ac:dyDescent="0.25">
      <c r="A26" s="64" t="s">
        <v>35</v>
      </c>
      <c r="B26" s="125">
        <v>312770980.3125</v>
      </c>
      <c r="C26" s="125">
        <v>327158445.40687501</v>
      </c>
      <c r="D26" s="125">
        <v>342207733.89559126</v>
      </c>
      <c r="E26" s="125">
        <f t="shared" ref="E26:K26" si="15">D26*1.046</f>
        <v>357949289.65478849</v>
      </c>
      <c r="F26" s="125">
        <f t="shared" si="15"/>
        <v>374414956.97890878</v>
      </c>
      <c r="G26" s="125">
        <f t="shared" si="15"/>
        <v>391638044.99993861</v>
      </c>
      <c r="H26" s="125">
        <f t="shared" si="15"/>
        <v>409653395.0699358</v>
      </c>
      <c r="I26" s="125">
        <f t="shared" si="15"/>
        <v>428497451.24315286</v>
      </c>
      <c r="J26" s="125">
        <f t="shared" si="15"/>
        <v>448208334.0003379</v>
      </c>
      <c r="K26" s="129">
        <f t="shared" si="15"/>
        <v>468825917.36435348</v>
      </c>
    </row>
    <row r="27" spans="1:11" x14ac:dyDescent="0.25">
      <c r="A27" s="64" t="s">
        <v>36</v>
      </c>
      <c r="B27" s="125">
        <v>6371543</v>
      </c>
      <c r="C27" s="125">
        <v>6664633.9780000011</v>
      </c>
      <c r="D27" s="125">
        <v>6971207.1409880007</v>
      </c>
      <c r="E27" s="125">
        <f t="shared" ref="E27:K27" si="16">D27*1.046</f>
        <v>7291882.6694734488</v>
      </c>
      <c r="F27" s="125">
        <f t="shared" si="16"/>
        <v>7627309.2722692275</v>
      </c>
      <c r="G27" s="125">
        <f t="shared" si="16"/>
        <v>7978165.4987936122</v>
      </c>
      <c r="H27" s="125">
        <f t="shared" si="16"/>
        <v>8345161.1117381183</v>
      </c>
      <c r="I27" s="125">
        <f t="shared" si="16"/>
        <v>8729038.5228780713</v>
      </c>
      <c r="J27" s="125">
        <f t="shared" si="16"/>
        <v>9130574.2949304637</v>
      </c>
      <c r="K27" s="129">
        <f t="shared" si="16"/>
        <v>9550580.712497266</v>
      </c>
    </row>
    <row r="28" spans="1:11" x14ac:dyDescent="0.25">
      <c r="A28" s="64" t="s">
        <v>37</v>
      </c>
      <c r="B28" s="125">
        <v>175709349</v>
      </c>
      <c r="C28" s="125">
        <v>183791979.05400002</v>
      </c>
      <c r="D28" s="125">
        <v>192246410.09048402</v>
      </c>
      <c r="E28" s="125">
        <f t="shared" ref="E28:K28" si="17">D28*1.046</f>
        <v>201089744.95464629</v>
      </c>
      <c r="F28" s="125">
        <f t="shared" si="17"/>
        <v>210339873.22256002</v>
      </c>
      <c r="G28" s="125">
        <f t="shared" si="17"/>
        <v>220015507.39079779</v>
      </c>
      <c r="H28" s="125">
        <f t="shared" si="17"/>
        <v>230136220.73077449</v>
      </c>
      <c r="I28" s="125">
        <f t="shared" si="17"/>
        <v>240722486.88439012</v>
      </c>
      <c r="J28" s="125">
        <f t="shared" si="17"/>
        <v>251795721.28107208</v>
      </c>
      <c r="K28" s="129">
        <f t="shared" si="17"/>
        <v>263378324.46000141</v>
      </c>
    </row>
    <row r="29" spans="1:11" x14ac:dyDescent="0.25">
      <c r="A29" s="64" t="s">
        <v>38</v>
      </c>
      <c r="B29" s="125">
        <v>61048441.475999996</v>
      </c>
      <c r="C29" s="125">
        <v>63856669.783895999</v>
      </c>
      <c r="D29" s="125">
        <v>66794076.593955219</v>
      </c>
      <c r="E29" s="125">
        <f t="shared" ref="E29:K29" si="18">D29*1.046</f>
        <v>69866604.11727716</v>
      </c>
      <c r="F29" s="125">
        <f t="shared" si="18"/>
        <v>73080467.906671911</v>
      </c>
      <c r="G29" s="125">
        <f t="shared" si="18"/>
        <v>76442169.430378824</v>
      </c>
      <c r="H29" s="125">
        <f t="shared" si="18"/>
        <v>79958509.224176258</v>
      </c>
      <c r="I29" s="125">
        <f t="shared" si="18"/>
        <v>83636600.648488373</v>
      </c>
      <c r="J29" s="125">
        <f t="shared" si="18"/>
        <v>87483884.278318837</v>
      </c>
      <c r="K29" s="129">
        <f t="shared" si="18"/>
        <v>91508142.955121502</v>
      </c>
    </row>
    <row r="30" spans="1:11" hidden="1" x14ac:dyDescent="0.25">
      <c r="A30" s="64" t="s">
        <v>39</v>
      </c>
      <c r="B30" s="125">
        <v>0</v>
      </c>
      <c r="C30" s="125"/>
      <c r="D30" s="125"/>
      <c r="E30" s="125">
        <f t="shared" ref="E30:K30" si="19">D30*1.046</f>
        <v>0</v>
      </c>
      <c r="F30" s="125">
        <f t="shared" si="19"/>
        <v>0</v>
      </c>
      <c r="G30" s="125">
        <f t="shared" si="19"/>
        <v>0</v>
      </c>
      <c r="H30" s="125">
        <f t="shared" si="19"/>
        <v>0</v>
      </c>
      <c r="I30" s="125">
        <f t="shared" si="19"/>
        <v>0</v>
      </c>
      <c r="J30" s="125">
        <f t="shared" si="19"/>
        <v>0</v>
      </c>
      <c r="K30" s="129">
        <f t="shared" si="19"/>
        <v>0</v>
      </c>
    </row>
    <row r="31" spans="1:11" x14ac:dyDescent="0.25">
      <c r="A31" s="64" t="s">
        <v>40</v>
      </c>
      <c r="B31" s="125">
        <v>136845642.56</v>
      </c>
      <c r="C31" s="125">
        <v>143140542.11776</v>
      </c>
      <c r="D31" s="125">
        <v>149725007.05517697</v>
      </c>
      <c r="E31" s="125">
        <f t="shared" ref="E31:K31" si="20">D31*1.046</f>
        <v>156612357.37971511</v>
      </c>
      <c r="F31" s="125">
        <f t="shared" si="20"/>
        <v>163816525.81918201</v>
      </c>
      <c r="G31" s="125">
        <f t="shared" si="20"/>
        <v>171352086.0068644</v>
      </c>
      <c r="H31" s="125">
        <f t="shared" si="20"/>
        <v>179234281.96318015</v>
      </c>
      <c r="I31" s="125">
        <f t="shared" si="20"/>
        <v>187479058.93348646</v>
      </c>
      <c r="J31" s="125">
        <f t="shared" si="20"/>
        <v>196103095.64442685</v>
      </c>
      <c r="K31" s="129">
        <f t="shared" si="20"/>
        <v>205123838.04407048</v>
      </c>
    </row>
    <row r="32" spans="1:11" x14ac:dyDescent="0.25">
      <c r="A32" s="64" t="s">
        <v>41</v>
      </c>
      <c r="B32" s="125">
        <v>14561641.885731697</v>
      </c>
      <c r="C32" s="125">
        <v>15231476.990525365</v>
      </c>
      <c r="D32" s="125">
        <v>15932125.390089154</v>
      </c>
      <c r="E32" s="125">
        <f t="shared" ref="E32:K32" si="21">D32*1.046</f>
        <v>16665003.158033255</v>
      </c>
      <c r="F32" s="125">
        <f t="shared" si="21"/>
        <v>17431593.303302787</v>
      </c>
      <c r="G32" s="125">
        <f t="shared" si="21"/>
        <v>18233446.595254716</v>
      </c>
      <c r="H32" s="125">
        <f t="shared" si="21"/>
        <v>19072185.138636433</v>
      </c>
      <c r="I32" s="125">
        <f t="shared" si="21"/>
        <v>19949505.65501371</v>
      </c>
      <c r="J32" s="125">
        <f t="shared" si="21"/>
        <v>20867182.915144343</v>
      </c>
      <c r="K32" s="129">
        <f t="shared" si="21"/>
        <v>21827073.329240985</v>
      </c>
    </row>
    <row r="33" spans="1:11" x14ac:dyDescent="0.25">
      <c r="A33" s="64" t="s">
        <v>42</v>
      </c>
      <c r="B33" s="125">
        <v>69806489.613328248</v>
      </c>
      <c r="C33" s="125">
        <v>71855231.776380002</v>
      </c>
      <c r="D33" s="125">
        <v>75191810.438093498</v>
      </c>
      <c r="E33" s="125">
        <f t="shared" ref="E33:K33" si="22">D33*1.046</f>
        <v>78650633.718245804</v>
      </c>
      <c r="F33" s="125">
        <f t="shared" si="22"/>
        <v>82268562.869285122</v>
      </c>
      <c r="G33" s="125">
        <f t="shared" si="22"/>
        <v>86052916.761272237</v>
      </c>
      <c r="H33" s="125">
        <f t="shared" si="22"/>
        <v>90011350.932290763</v>
      </c>
      <c r="I33" s="125">
        <f t="shared" si="22"/>
        <v>94151873.075176135</v>
      </c>
      <c r="J33" s="125">
        <f t="shared" si="22"/>
        <v>98482859.23663424</v>
      </c>
      <c r="K33" s="129">
        <f t="shared" si="22"/>
        <v>103013070.76151942</v>
      </c>
    </row>
    <row r="34" spans="1:11" hidden="1" x14ac:dyDescent="0.25">
      <c r="A34" s="64" t="s">
        <v>30</v>
      </c>
      <c r="B34" s="125">
        <v>0</v>
      </c>
      <c r="C34" s="125"/>
      <c r="D34" s="125"/>
      <c r="E34" s="125">
        <f t="shared" ref="E34:K34" si="23">D34*1.046</f>
        <v>0</v>
      </c>
      <c r="F34" s="125">
        <f t="shared" si="23"/>
        <v>0</v>
      </c>
      <c r="G34" s="125">
        <f t="shared" si="23"/>
        <v>0</v>
      </c>
      <c r="H34" s="125">
        <f t="shared" si="23"/>
        <v>0</v>
      </c>
      <c r="I34" s="125">
        <f t="shared" si="23"/>
        <v>0</v>
      </c>
      <c r="J34" s="125">
        <f t="shared" si="23"/>
        <v>0</v>
      </c>
      <c r="K34" s="129">
        <f t="shared" si="23"/>
        <v>0</v>
      </c>
    </row>
    <row r="35" spans="1:11" x14ac:dyDescent="0.25">
      <c r="A35" s="64" t="s">
        <v>43</v>
      </c>
      <c r="B35" s="125">
        <v>88701057.807000011</v>
      </c>
      <c r="C35" s="125">
        <v>91606768.466122031</v>
      </c>
      <c r="D35" s="125">
        <v>95590679.815563664</v>
      </c>
      <c r="E35" s="125">
        <f t="shared" ref="E35:K35" si="24">D35*1.046</f>
        <v>99987851.087079599</v>
      </c>
      <c r="F35" s="125">
        <f t="shared" si="24"/>
        <v>104587292.23708527</v>
      </c>
      <c r="G35" s="125">
        <f t="shared" si="24"/>
        <v>109398307.6799912</v>
      </c>
      <c r="H35" s="125">
        <f t="shared" si="24"/>
        <v>114430629.8332708</v>
      </c>
      <c r="I35" s="125">
        <f t="shared" si="24"/>
        <v>119694438.80560127</v>
      </c>
      <c r="J35" s="125">
        <f t="shared" si="24"/>
        <v>125200382.99065894</v>
      </c>
      <c r="K35" s="129">
        <f t="shared" si="24"/>
        <v>130959600.60822925</v>
      </c>
    </row>
    <row r="36" spans="1:11" x14ac:dyDescent="0.25">
      <c r="A36" s="64" t="s">
        <v>44</v>
      </c>
      <c r="B36" s="125"/>
      <c r="C36" s="125"/>
      <c r="D36" s="125"/>
      <c r="E36" s="125"/>
      <c r="F36" s="125"/>
      <c r="G36" s="125"/>
      <c r="H36" s="125"/>
      <c r="I36" s="125"/>
      <c r="J36" s="125"/>
      <c r="K36" s="129"/>
    </row>
    <row r="37" spans="1:11" s="128" customFormat="1" ht="20.25" customHeight="1" x14ac:dyDescent="0.25">
      <c r="A37" s="65" t="s">
        <v>45</v>
      </c>
      <c r="B37" s="127">
        <f>SUM(B26:B35)</f>
        <v>865815145.65455997</v>
      </c>
      <c r="C37" s="127">
        <f t="shared" ref="C37:K37" si="25">SUM(C26:C35)</f>
        <v>903305747.57355845</v>
      </c>
      <c r="D37" s="127">
        <f t="shared" si="25"/>
        <v>944659050.4199419</v>
      </c>
      <c r="E37" s="127">
        <f t="shared" si="25"/>
        <v>988113366.73925912</v>
      </c>
      <c r="F37" s="127">
        <f t="shared" si="25"/>
        <v>1033566581.6092651</v>
      </c>
      <c r="G37" s="127">
        <f t="shared" si="25"/>
        <v>1081110644.3632913</v>
      </c>
      <c r="H37" s="127">
        <f t="shared" si="25"/>
        <v>1130841734.004003</v>
      </c>
      <c r="I37" s="127">
        <f t="shared" si="25"/>
        <v>1182860453.768187</v>
      </c>
      <c r="J37" s="127">
        <f t="shared" si="25"/>
        <v>1237272034.6415236</v>
      </c>
      <c r="K37" s="127">
        <f t="shared" si="25"/>
        <v>1294186548.2350338</v>
      </c>
    </row>
    <row r="38" spans="1:11" x14ac:dyDescent="0.25">
      <c r="A38" s="65"/>
      <c r="B38" s="130"/>
      <c r="C38" s="130"/>
      <c r="D38" s="130"/>
      <c r="E38" s="130"/>
      <c r="F38" s="130"/>
      <c r="G38" s="130"/>
      <c r="H38" s="130"/>
      <c r="I38" s="130"/>
      <c r="J38" s="130"/>
      <c r="K38" s="131"/>
    </row>
    <row r="39" spans="1:11" s="128" customFormat="1" x14ac:dyDescent="0.25">
      <c r="A39" s="67" t="s">
        <v>46</v>
      </c>
      <c r="B39" s="132">
        <f>B23-B37</f>
        <v>0</v>
      </c>
      <c r="C39" s="132">
        <f t="shared" ref="C39:K39" si="26">C23-C37</f>
        <v>13216868.057111382</v>
      </c>
      <c r="D39" s="132">
        <f t="shared" si="26"/>
        <v>27553900.081738472</v>
      </c>
      <c r="E39" s="132">
        <f t="shared" si="26"/>
        <v>28821379.485498428</v>
      </c>
      <c r="F39" s="132">
        <f t="shared" si="26"/>
        <v>30147162.94183147</v>
      </c>
      <c r="G39" s="132">
        <f t="shared" si="26"/>
        <v>31533932.437155724</v>
      </c>
      <c r="H39" s="132">
        <f t="shared" si="26"/>
        <v>32984493.329264402</v>
      </c>
      <c r="I39" s="132">
        <f t="shared" si="26"/>
        <v>34501780.022410631</v>
      </c>
      <c r="J39" s="132">
        <f t="shared" si="26"/>
        <v>36088861.903441906</v>
      </c>
      <c r="K39" s="132">
        <f t="shared" si="26"/>
        <v>37748949.551000118</v>
      </c>
    </row>
  </sheetData>
  <mergeCells count="2">
    <mergeCell ref="A2:K2"/>
    <mergeCell ref="A1:B1"/>
  </mergeCells>
  <pageMargins left="0.7" right="0.7" top="0.75" bottom="0.75" header="0.3" footer="0.3"/>
  <pageSetup scale="69"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85" zoomScaleNormal="85" workbookViewId="0">
      <selection activeCell="B5" sqref="B5:K5"/>
    </sheetView>
  </sheetViews>
  <sheetFormatPr defaultColWidth="22.7109375" defaultRowHeight="18" x14ac:dyDescent="0.25"/>
  <cols>
    <col min="1" max="16384" width="22.7109375" style="122"/>
  </cols>
  <sheetData>
    <row r="1" spans="1:11" x14ac:dyDescent="0.25">
      <c r="A1" s="258" t="s">
        <v>192</v>
      </c>
      <c r="B1" s="258"/>
      <c r="C1" s="57"/>
      <c r="D1" s="57"/>
      <c r="E1" s="57"/>
      <c r="F1" s="57"/>
      <c r="G1" s="57"/>
      <c r="H1" s="57"/>
      <c r="I1" s="57"/>
      <c r="J1" s="57"/>
      <c r="K1" s="57"/>
    </row>
    <row r="2" spans="1:11" x14ac:dyDescent="0.25">
      <c r="A2" s="256" t="s">
        <v>115</v>
      </c>
      <c r="B2" s="256"/>
      <c r="C2" s="256"/>
      <c r="D2" s="256"/>
      <c r="E2" s="256"/>
      <c r="F2" s="256"/>
      <c r="G2" s="256"/>
      <c r="H2" s="256"/>
      <c r="I2" s="256"/>
      <c r="J2" s="256"/>
      <c r="K2" s="256"/>
    </row>
    <row r="3" spans="1:11" x14ac:dyDescent="0.25">
      <c r="A3" s="55"/>
      <c r="B3" s="55"/>
      <c r="C3" s="55"/>
      <c r="D3" s="55"/>
      <c r="E3" s="55"/>
      <c r="F3" s="55"/>
      <c r="G3" s="55"/>
      <c r="H3" s="55"/>
      <c r="I3" s="55"/>
      <c r="J3" s="55"/>
      <c r="K3" s="55"/>
    </row>
    <row r="4" spans="1:11" x14ac:dyDescent="0.25">
      <c r="A4" s="58" t="s">
        <v>47</v>
      </c>
      <c r="B4" s="59" t="s">
        <v>4</v>
      </c>
      <c r="C4" s="59" t="s">
        <v>5</v>
      </c>
      <c r="D4" s="59" t="s">
        <v>6</v>
      </c>
      <c r="E4" s="59" t="s">
        <v>7</v>
      </c>
      <c r="F4" s="59" t="s">
        <v>8</v>
      </c>
      <c r="G4" s="59" t="s">
        <v>9</v>
      </c>
      <c r="H4" s="59" t="s">
        <v>10</v>
      </c>
      <c r="I4" s="59" t="s">
        <v>11</v>
      </c>
      <c r="J4" s="59" t="s">
        <v>12</v>
      </c>
      <c r="K4" s="60" t="s">
        <v>13</v>
      </c>
    </row>
    <row r="5" spans="1:11" x14ac:dyDescent="0.25">
      <c r="A5" s="61" t="s">
        <v>16</v>
      </c>
      <c r="B5" s="62" t="s">
        <v>493</v>
      </c>
      <c r="C5" s="62" t="s">
        <v>494</v>
      </c>
      <c r="D5" s="62" t="s">
        <v>495</v>
      </c>
      <c r="E5" s="62" t="s">
        <v>496</v>
      </c>
      <c r="F5" s="62" t="s">
        <v>497</v>
      </c>
      <c r="G5" s="62" t="s">
        <v>498</v>
      </c>
      <c r="H5" s="62" t="s">
        <v>499</v>
      </c>
      <c r="I5" s="62" t="s">
        <v>500</v>
      </c>
      <c r="J5" s="62" t="s">
        <v>501</v>
      </c>
      <c r="K5" s="62" t="s">
        <v>530</v>
      </c>
    </row>
    <row r="6" spans="1:11" x14ac:dyDescent="0.25">
      <c r="A6" s="63" t="s">
        <v>48</v>
      </c>
      <c r="B6" s="123"/>
      <c r="C6" s="123"/>
      <c r="D6" s="123"/>
      <c r="E6" s="123"/>
      <c r="F6" s="123"/>
      <c r="G6" s="123"/>
      <c r="H6" s="123"/>
      <c r="I6" s="123"/>
      <c r="J6" s="123"/>
      <c r="K6" s="124"/>
    </row>
    <row r="7" spans="1:11" x14ac:dyDescent="0.25">
      <c r="A7" s="133" t="s">
        <v>49</v>
      </c>
      <c r="B7" s="123"/>
      <c r="C7" s="123"/>
      <c r="D7" s="123"/>
      <c r="E7" s="123"/>
      <c r="F7" s="123"/>
      <c r="G7" s="123"/>
      <c r="H7" s="123"/>
      <c r="I7" s="123"/>
      <c r="J7" s="123"/>
      <c r="K7" s="124"/>
    </row>
    <row r="8" spans="1:11" x14ac:dyDescent="0.25">
      <c r="A8" s="64" t="s">
        <v>50</v>
      </c>
      <c r="B8" s="123"/>
      <c r="C8" s="123"/>
      <c r="D8" s="123"/>
      <c r="E8" s="123"/>
      <c r="F8" s="123"/>
      <c r="G8" s="123"/>
      <c r="H8" s="123"/>
      <c r="I8" s="123"/>
      <c r="J8" s="123"/>
      <c r="K8" s="124"/>
    </row>
    <row r="9" spans="1:11" x14ac:dyDescent="0.25">
      <c r="A9" s="64" t="s">
        <v>51</v>
      </c>
      <c r="B9" s="123"/>
      <c r="C9" s="123"/>
      <c r="D9" s="123"/>
      <c r="E9" s="123"/>
      <c r="F9" s="123"/>
      <c r="G9" s="123"/>
      <c r="H9" s="123"/>
      <c r="I9" s="123"/>
      <c r="J9" s="123"/>
      <c r="K9" s="124"/>
    </row>
    <row r="10" spans="1:11" x14ac:dyDescent="0.25">
      <c r="A10" s="64" t="s">
        <v>52</v>
      </c>
      <c r="B10" s="123"/>
      <c r="C10" s="123"/>
      <c r="D10" s="123"/>
      <c r="E10" s="123"/>
      <c r="F10" s="123"/>
      <c r="G10" s="123"/>
      <c r="H10" s="123"/>
      <c r="I10" s="123"/>
      <c r="J10" s="123"/>
      <c r="K10" s="124"/>
    </row>
    <row r="11" spans="1:11" x14ac:dyDescent="0.25">
      <c r="A11" s="133" t="s">
        <v>53</v>
      </c>
      <c r="B11" s="123"/>
      <c r="C11" s="123"/>
      <c r="D11" s="123"/>
      <c r="E11" s="123"/>
      <c r="F11" s="123"/>
      <c r="G11" s="123"/>
      <c r="H11" s="123"/>
      <c r="I11" s="123"/>
      <c r="J11" s="123"/>
      <c r="K11" s="124"/>
    </row>
    <row r="12" spans="1:11" x14ac:dyDescent="0.25">
      <c r="A12" s="64" t="s">
        <v>54</v>
      </c>
      <c r="B12" s="123"/>
      <c r="C12" s="123"/>
      <c r="D12" s="123"/>
      <c r="E12" s="123"/>
      <c r="F12" s="123"/>
      <c r="G12" s="123"/>
      <c r="H12" s="123"/>
      <c r="I12" s="123"/>
      <c r="J12" s="123"/>
      <c r="K12" s="124"/>
    </row>
    <row r="13" spans="1:11" x14ac:dyDescent="0.25">
      <c r="A13" s="64" t="s">
        <v>55</v>
      </c>
      <c r="B13" s="123"/>
      <c r="C13" s="123"/>
      <c r="D13" s="123"/>
      <c r="E13" s="123"/>
      <c r="F13" s="123"/>
      <c r="G13" s="123"/>
      <c r="H13" s="123"/>
      <c r="I13" s="123"/>
      <c r="J13" s="123"/>
      <c r="K13" s="124"/>
    </row>
    <row r="14" spans="1:11" x14ac:dyDescent="0.25">
      <c r="A14" s="64" t="s">
        <v>56</v>
      </c>
      <c r="B14" s="123"/>
      <c r="C14" s="123"/>
      <c r="D14" s="123"/>
      <c r="E14" s="123"/>
      <c r="F14" s="123"/>
      <c r="G14" s="123"/>
      <c r="H14" s="123"/>
      <c r="I14" s="123"/>
      <c r="J14" s="123"/>
      <c r="K14" s="124"/>
    </row>
    <row r="15" spans="1:11" x14ac:dyDescent="0.25">
      <c r="A15" s="64" t="s">
        <v>57</v>
      </c>
      <c r="B15" s="123"/>
      <c r="C15" s="123"/>
      <c r="D15" s="123"/>
      <c r="E15" s="123"/>
      <c r="F15" s="123"/>
      <c r="G15" s="123"/>
      <c r="H15" s="123"/>
      <c r="I15" s="123"/>
      <c r="J15" s="123"/>
      <c r="K15" s="124"/>
    </row>
    <row r="16" spans="1:11" x14ac:dyDescent="0.25">
      <c r="A16" s="64" t="s">
        <v>58</v>
      </c>
      <c r="B16" s="123"/>
      <c r="C16" s="123"/>
      <c r="D16" s="123"/>
      <c r="E16" s="123"/>
      <c r="F16" s="123"/>
      <c r="G16" s="123"/>
      <c r="H16" s="123"/>
      <c r="I16" s="123"/>
      <c r="J16" s="123"/>
      <c r="K16" s="124"/>
    </row>
    <row r="17" spans="1:11" ht="54" x14ac:dyDescent="0.25">
      <c r="A17" s="134" t="s">
        <v>59</v>
      </c>
      <c r="B17" s="123"/>
      <c r="C17" s="123"/>
      <c r="D17" s="123"/>
      <c r="E17" s="123"/>
      <c r="F17" s="123"/>
      <c r="G17" s="123"/>
      <c r="H17" s="123"/>
      <c r="I17" s="123"/>
      <c r="J17" s="123"/>
      <c r="K17" s="124"/>
    </row>
    <row r="18" spans="1:11" x14ac:dyDescent="0.25">
      <c r="A18" s="64" t="s">
        <v>60</v>
      </c>
      <c r="B18" s="125"/>
      <c r="C18" s="123"/>
      <c r="D18" s="123"/>
      <c r="E18" s="123"/>
      <c r="F18" s="123"/>
      <c r="G18" s="123"/>
      <c r="H18" s="123"/>
      <c r="I18" s="123"/>
      <c r="J18" s="123"/>
      <c r="K18" s="124"/>
    </row>
    <row r="19" spans="1:11" x14ac:dyDescent="0.25">
      <c r="A19" s="64" t="s">
        <v>61</v>
      </c>
      <c r="B19" s="123"/>
      <c r="C19" s="123"/>
      <c r="D19" s="123"/>
      <c r="E19" s="123"/>
      <c r="F19" s="123"/>
      <c r="G19" s="123"/>
      <c r="H19" s="123"/>
      <c r="I19" s="123"/>
      <c r="J19" s="123"/>
      <c r="K19" s="124"/>
    </row>
    <row r="20" spans="1:11" x14ac:dyDescent="0.25">
      <c r="A20" s="64" t="s">
        <v>62</v>
      </c>
      <c r="B20" s="123"/>
      <c r="C20" s="123"/>
      <c r="D20" s="123"/>
      <c r="E20" s="123"/>
      <c r="F20" s="123"/>
      <c r="G20" s="123"/>
      <c r="H20" s="123"/>
      <c r="I20" s="123"/>
      <c r="J20" s="123"/>
      <c r="K20" s="124"/>
    </row>
    <row r="21" spans="1:11" x14ac:dyDescent="0.25">
      <c r="A21" s="133" t="s">
        <v>63</v>
      </c>
      <c r="B21" s="123"/>
      <c r="C21" s="123"/>
      <c r="D21" s="123"/>
      <c r="E21" s="123"/>
      <c r="F21" s="123"/>
      <c r="G21" s="123"/>
      <c r="H21" s="123"/>
      <c r="I21" s="123"/>
      <c r="J21" s="123"/>
      <c r="K21" s="124"/>
    </row>
    <row r="22" spans="1:11" x14ac:dyDescent="0.25">
      <c r="A22" s="64" t="s">
        <v>64</v>
      </c>
      <c r="B22" s="126"/>
      <c r="C22" s="126"/>
      <c r="D22" s="126"/>
      <c r="E22" s="126"/>
      <c r="F22" s="126"/>
      <c r="G22" s="126"/>
      <c r="H22" s="126"/>
      <c r="I22" s="126"/>
      <c r="J22" s="126"/>
      <c r="K22" s="137"/>
    </row>
    <row r="23" spans="1:11" x14ac:dyDescent="0.25">
      <c r="A23" s="135" t="s">
        <v>65</v>
      </c>
      <c r="B23" s="125">
        <v>307046000</v>
      </c>
      <c r="C23" s="125">
        <v>389299000</v>
      </c>
      <c r="D23" s="125">
        <v>437283000</v>
      </c>
      <c r="E23" s="125">
        <f>D23*1.046</f>
        <v>457398018</v>
      </c>
      <c r="F23" s="125">
        <f t="shared" ref="F23:K23" si="0">E23*1.046</f>
        <v>478438326.82800001</v>
      </c>
      <c r="G23" s="125">
        <f t="shared" si="0"/>
        <v>500446489.86208802</v>
      </c>
      <c r="H23" s="125">
        <f t="shared" si="0"/>
        <v>523467028.39574409</v>
      </c>
      <c r="I23" s="125">
        <f t="shared" si="0"/>
        <v>547546511.70194829</v>
      </c>
      <c r="J23" s="125">
        <f t="shared" si="0"/>
        <v>572733651.24023795</v>
      </c>
      <c r="K23" s="125">
        <f t="shared" si="0"/>
        <v>599079399.19728887</v>
      </c>
    </row>
    <row r="24" spans="1:11" x14ac:dyDescent="0.25">
      <c r="A24" s="66" t="s">
        <v>66</v>
      </c>
      <c r="B24" s="125"/>
      <c r="C24" s="125"/>
      <c r="D24" s="125"/>
      <c r="E24" s="125"/>
      <c r="F24" s="125"/>
      <c r="G24" s="125"/>
      <c r="H24" s="125"/>
      <c r="I24" s="125"/>
      <c r="J24" s="125"/>
      <c r="K24" s="129"/>
    </row>
    <row r="25" spans="1:11" x14ac:dyDescent="0.25">
      <c r="A25" s="66" t="s">
        <v>67</v>
      </c>
      <c r="B25" s="125"/>
      <c r="C25" s="125"/>
      <c r="D25" s="125"/>
      <c r="E25" s="125"/>
      <c r="F25" s="125"/>
      <c r="G25" s="125"/>
      <c r="H25" s="125"/>
      <c r="I25" s="125"/>
      <c r="J25" s="125"/>
      <c r="K25" s="129"/>
    </row>
    <row r="26" spans="1:11" x14ac:dyDescent="0.25">
      <c r="A26" s="133" t="s">
        <v>68</v>
      </c>
      <c r="B26" s="125"/>
      <c r="C26" s="125"/>
      <c r="D26" s="125"/>
      <c r="E26" s="125"/>
      <c r="F26" s="125"/>
      <c r="G26" s="125"/>
      <c r="H26" s="125"/>
      <c r="I26" s="125"/>
      <c r="J26" s="125"/>
      <c r="K26" s="129"/>
    </row>
    <row r="27" spans="1:11" ht="27" customHeight="1" x14ac:dyDescent="0.25">
      <c r="A27" s="136" t="s">
        <v>69</v>
      </c>
      <c r="B27" s="127">
        <f>B18+B23</f>
        <v>307046000</v>
      </c>
      <c r="C27" s="127">
        <f t="shared" ref="C27:K27" si="1">C18+C23</f>
        <v>389299000</v>
      </c>
      <c r="D27" s="127">
        <f t="shared" si="1"/>
        <v>437283000</v>
      </c>
      <c r="E27" s="127">
        <f t="shared" si="1"/>
        <v>457398018</v>
      </c>
      <c r="F27" s="127">
        <f t="shared" si="1"/>
        <v>478438326.82800001</v>
      </c>
      <c r="G27" s="127">
        <f t="shared" si="1"/>
        <v>500446489.86208802</v>
      </c>
      <c r="H27" s="127">
        <f t="shared" si="1"/>
        <v>523467028.39574409</v>
      </c>
      <c r="I27" s="127">
        <f t="shared" si="1"/>
        <v>547546511.70194829</v>
      </c>
      <c r="J27" s="127">
        <f t="shared" si="1"/>
        <v>572733651.24023795</v>
      </c>
      <c r="K27" s="127">
        <f t="shared" si="1"/>
        <v>599079399.19728887</v>
      </c>
    </row>
    <row r="28" spans="1:11" x14ac:dyDescent="0.25">
      <c r="A28" s="64"/>
      <c r="B28" s="125"/>
      <c r="C28" s="125"/>
      <c r="D28" s="125"/>
      <c r="E28" s="125"/>
      <c r="F28" s="125"/>
      <c r="G28" s="125"/>
      <c r="H28" s="125"/>
      <c r="I28" s="125"/>
      <c r="J28" s="125"/>
      <c r="K28" s="129"/>
    </row>
    <row r="29" spans="1:11" x14ac:dyDescent="0.25">
      <c r="A29" s="64" t="s">
        <v>70</v>
      </c>
      <c r="B29" s="125"/>
      <c r="C29" s="125"/>
      <c r="D29" s="125"/>
      <c r="E29" s="125"/>
      <c r="F29" s="125"/>
      <c r="G29" s="125"/>
      <c r="H29" s="125"/>
      <c r="I29" s="125"/>
      <c r="J29" s="125"/>
      <c r="K29" s="129"/>
    </row>
    <row r="30" spans="1:11" x14ac:dyDescent="0.25">
      <c r="A30" s="64" t="s">
        <v>71</v>
      </c>
      <c r="B30" s="125">
        <v>307046000</v>
      </c>
      <c r="C30" s="125">
        <v>389299000</v>
      </c>
      <c r="D30" s="125">
        <v>437283000</v>
      </c>
      <c r="E30" s="125">
        <f>D30*1.046</f>
        <v>457398018</v>
      </c>
      <c r="F30" s="125">
        <f t="shared" ref="F30:K30" si="2">E30*1.046</f>
        <v>478438326.82800001</v>
      </c>
      <c r="G30" s="125">
        <f t="shared" si="2"/>
        <v>500446489.86208802</v>
      </c>
      <c r="H30" s="125">
        <f t="shared" si="2"/>
        <v>523467028.39574409</v>
      </c>
      <c r="I30" s="125">
        <f t="shared" si="2"/>
        <v>547546511.70194829</v>
      </c>
      <c r="J30" s="125">
        <f t="shared" si="2"/>
        <v>572733651.24023795</v>
      </c>
      <c r="K30" s="129">
        <f t="shared" si="2"/>
        <v>599079399.19728887</v>
      </c>
    </row>
    <row r="31" spans="1:11" x14ac:dyDescent="0.25">
      <c r="A31" s="64" t="s">
        <v>72</v>
      </c>
      <c r="B31" s="125"/>
      <c r="C31" s="125"/>
      <c r="D31" s="125"/>
      <c r="E31" s="125"/>
      <c r="F31" s="125"/>
      <c r="G31" s="125"/>
      <c r="H31" s="125"/>
      <c r="I31" s="125"/>
      <c r="J31" s="125"/>
      <c r="K31" s="129"/>
    </row>
    <row r="32" spans="1:11" x14ac:dyDescent="0.25">
      <c r="A32" s="64" t="s">
        <v>73</v>
      </c>
      <c r="B32" s="125"/>
      <c r="C32" s="125"/>
      <c r="D32" s="125"/>
      <c r="E32" s="125"/>
      <c r="F32" s="125"/>
      <c r="G32" s="125"/>
      <c r="H32" s="125"/>
      <c r="I32" s="125"/>
      <c r="J32" s="125"/>
      <c r="K32" s="129"/>
    </row>
    <row r="33" spans="1:11" x14ac:dyDescent="0.25">
      <c r="A33" s="64" t="s">
        <v>74</v>
      </c>
      <c r="B33" s="125"/>
      <c r="C33" s="125"/>
      <c r="D33" s="125"/>
      <c r="E33" s="125"/>
      <c r="F33" s="125"/>
      <c r="G33" s="125"/>
      <c r="H33" s="125"/>
      <c r="I33" s="125"/>
      <c r="J33" s="125"/>
      <c r="K33" s="129"/>
    </row>
    <row r="34" spans="1:11" x14ac:dyDescent="0.25">
      <c r="A34" s="64" t="s">
        <v>75</v>
      </c>
      <c r="B34" s="125"/>
      <c r="C34" s="125"/>
      <c r="D34" s="125"/>
      <c r="E34" s="125"/>
      <c r="F34" s="125"/>
      <c r="G34" s="125"/>
      <c r="H34" s="125"/>
      <c r="I34" s="125"/>
      <c r="J34" s="125"/>
      <c r="K34" s="129"/>
    </row>
    <row r="35" spans="1:11" x14ac:dyDescent="0.25">
      <c r="A35" s="64"/>
      <c r="B35" s="125"/>
      <c r="C35" s="125"/>
      <c r="D35" s="125"/>
      <c r="E35" s="125"/>
      <c r="F35" s="125"/>
      <c r="G35" s="125"/>
      <c r="H35" s="125"/>
      <c r="I35" s="125"/>
      <c r="J35" s="125"/>
      <c r="K35" s="129"/>
    </row>
    <row r="36" spans="1:11" x14ac:dyDescent="0.25">
      <c r="A36" s="64" t="s">
        <v>76</v>
      </c>
      <c r="B36" s="125"/>
      <c r="C36" s="125"/>
      <c r="D36" s="125"/>
      <c r="E36" s="125"/>
      <c r="F36" s="125"/>
      <c r="G36" s="125"/>
      <c r="H36" s="125"/>
      <c r="I36" s="125"/>
      <c r="J36" s="125"/>
      <c r="K36" s="129"/>
    </row>
    <row r="37" spans="1:11" ht="36" x14ac:dyDescent="0.25">
      <c r="A37" s="65" t="s">
        <v>77</v>
      </c>
      <c r="B37" s="130"/>
      <c r="C37" s="130"/>
      <c r="D37" s="130"/>
      <c r="E37" s="130"/>
      <c r="F37" s="130"/>
      <c r="G37" s="130"/>
      <c r="H37" s="130"/>
      <c r="I37" s="130"/>
      <c r="J37" s="130"/>
      <c r="K37" s="131"/>
    </row>
    <row r="38" spans="1:11" ht="36" x14ac:dyDescent="0.25">
      <c r="A38" s="67" t="s">
        <v>78</v>
      </c>
      <c r="B38" s="132">
        <v>313937000</v>
      </c>
      <c r="C38" s="132">
        <v>442806000</v>
      </c>
      <c r="D38" s="132">
        <v>704719420</v>
      </c>
      <c r="E38" s="132">
        <v>742774268.68000007</v>
      </c>
      <c r="F38" s="132">
        <v>782884079.18872011</v>
      </c>
      <c r="G38" s="132">
        <v>825159819.46491098</v>
      </c>
      <c r="H38" s="132">
        <v>869718449.71601617</v>
      </c>
      <c r="I38" s="132">
        <v>916683246.00068104</v>
      </c>
      <c r="J38" s="132">
        <v>966184141.28471792</v>
      </c>
      <c r="K38" s="138">
        <v>1018358084.9140928</v>
      </c>
    </row>
  </sheetData>
  <mergeCells count="2">
    <mergeCell ref="A2:K2"/>
    <mergeCell ref="A1:B1"/>
  </mergeCells>
  <pageMargins left="0.7" right="0.7" top="0.75" bottom="0.75" header="0.3" footer="0.3"/>
  <pageSetup scale="69"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B7" zoomScale="85" zoomScaleNormal="85" workbookViewId="0">
      <selection activeCell="B5" sqref="B5:K5"/>
    </sheetView>
  </sheetViews>
  <sheetFormatPr defaultColWidth="19" defaultRowHeight="15.75" x14ac:dyDescent="0.25"/>
  <cols>
    <col min="1" max="1" width="37" style="139" customWidth="1"/>
    <col min="2" max="4" width="20" style="139" bestFit="1" customWidth="1"/>
    <col min="5" max="11" width="20" style="180" bestFit="1" customWidth="1"/>
    <col min="12" max="16384" width="19" style="139"/>
  </cols>
  <sheetData>
    <row r="1" spans="1:12" ht="18" x14ac:dyDescent="0.25">
      <c r="A1" s="258" t="s">
        <v>192</v>
      </c>
      <c r="B1" s="258"/>
      <c r="C1" s="68"/>
      <c r="D1" s="68"/>
      <c r="E1" s="172"/>
      <c r="F1" s="172"/>
      <c r="G1" s="172"/>
      <c r="H1" s="172"/>
      <c r="I1" s="172"/>
      <c r="J1" s="172"/>
      <c r="K1" s="172"/>
    </row>
    <row r="2" spans="1:12" x14ac:dyDescent="0.25">
      <c r="A2" s="259" t="s">
        <v>114</v>
      </c>
      <c r="B2" s="259"/>
      <c r="C2" s="259"/>
      <c r="D2" s="259"/>
      <c r="E2" s="259"/>
      <c r="F2" s="259"/>
      <c r="G2" s="259"/>
      <c r="H2" s="259"/>
      <c r="I2" s="259"/>
      <c r="J2" s="259"/>
      <c r="K2" s="259"/>
    </row>
    <row r="3" spans="1:12" x14ac:dyDescent="0.25">
      <c r="A3" s="69"/>
      <c r="B3" s="69"/>
      <c r="C3" s="69"/>
      <c r="D3" s="69"/>
      <c r="E3" s="173"/>
      <c r="F3" s="173"/>
      <c r="G3" s="173"/>
      <c r="H3" s="173"/>
      <c r="I3" s="173"/>
      <c r="J3" s="173"/>
      <c r="K3" s="173"/>
    </row>
    <row r="4" spans="1:12" x14ac:dyDescent="0.25">
      <c r="A4" s="70" t="s">
        <v>47</v>
      </c>
      <c r="B4" s="71" t="s">
        <v>4</v>
      </c>
      <c r="C4" s="71" t="s">
        <v>5</v>
      </c>
      <c r="D4" s="71" t="s">
        <v>6</v>
      </c>
      <c r="E4" s="71" t="s">
        <v>7</v>
      </c>
      <c r="F4" s="71" t="s">
        <v>8</v>
      </c>
      <c r="G4" s="71" t="s">
        <v>9</v>
      </c>
      <c r="H4" s="71" t="s">
        <v>10</v>
      </c>
      <c r="I4" s="71" t="s">
        <v>11</v>
      </c>
      <c r="J4" s="71" t="s">
        <v>12</v>
      </c>
      <c r="K4" s="72" t="s">
        <v>13</v>
      </c>
    </row>
    <row r="5" spans="1:12" x14ac:dyDescent="0.25">
      <c r="A5" s="73" t="s">
        <v>16</v>
      </c>
      <c r="B5" s="74" t="s">
        <v>493</v>
      </c>
      <c r="C5" s="74" t="s">
        <v>494</v>
      </c>
      <c r="D5" s="74" t="s">
        <v>495</v>
      </c>
      <c r="E5" s="74" t="s">
        <v>496</v>
      </c>
      <c r="F5" s="74" t="s">
        <v>497</v>
      </c>
      <c r="G5" s="74" t="s">
        <v>498</v>
      </c>
      <c r="H5" s="74" t="s">
        <v>499</v>
      </c>
      <c r="I5" s="74" t="s">
        <v>500</v>
      </c>
      <c r="J5" s="74" t="s">
        <v>501</v>
      </c>
      <c r="K5" s="74" t="s">
        <v>530</v>
      </c>
    </row>
    <row r="6" spans="1:12" x14ac:dyDescent="0.25">
      <c r="A6" s="75" t="s">
        <v>79</v>
      </c>
      <c r="B6" s="140"/>
      <c r="C6" s="140"/>
      <c r="D6" s="140"/>
      <c r="E6" s="162"/>
      <c r="F6" s="162"/>
      <c r="G6" s="162"/>
      <c r="H6" s="162"/>
      <c r="I6" s="162"/>
      <c r="J6" s="162"/>
      <c r="K6" s="174"/>
    </row>
    <row r="7" spans="1:12" x14ac:dyDescent="0.25">
      <c r="A7" s="75" t="s">
        <v>80</v>
      </c>
      <c r="B7" s="140"/>
      <c r="C7" s="140"/>
      <c r="D7" s="140"/>
      <c r="E7" s="162"/>
      <c r="F7" s="162"/>
      <c r="G7" s="162"/>
      <c r="H7" s="162"/>
      <c r="I7" s="162"/>
      <c r="J7" s="162"/>
      <c r="K7" s="174"/>
    </row>
    <row r="8" spans="1:12" x14ac:dyDescent="0.25">
      <c r="A8" s="76" t="s">
        <v>81</v>
      </c>
      <c r="B8" s="141">
        <v>10887725.861151844</v>
      </c>
      <c r="C8" s="141">
        <v>26773438.172609463</v>
      </c>
      <c r="D8" s="141">
        <v>59418949.250394225</v>
      </c>
      <c r="E8" s="163">
        <f>'Table A7_B7'!E42</f>
        <v>242367970.47126585</v>
      </c>
      <c r="F8" s="163">
        <f>'Table A7_B7'!F42</f>
        <v>205497492.64958334</v>
      </c>
      <c r="G8" s="163">
        <f>'Table A7_B7'!G42</f>
        <v>248745179.49673009</v>
      </c>
      <c r="H8" s="163">
        <f>'Table A7_B7'!H42</f>
        <v>294118900.17978299</v>
      </c>
      <c r="I8" s="163">
        <f>'Table A7_B7'!I42</f>
        <v>341723830.82820356</v>
      </c>
      <c r="J8" s="163">
        <f>'Table A7_B7'!J42</f>
        <v>391670384.11635232</v>
      </c>
      <c r="K8" s="163">
        <f>'Table A7_B7'!K42</f>
        <v>444074471.66047156</v>
      </c>
      <c r="L8" s="163"/>
    </row>
    <row r="9" spans="1:12" x14ac:dyDescent="0.25">
      <c r="A9" s="76" t="s">
        <v>82</v>
      </c>
      <c r="B9" s="141"/>
      <c r="C9" s="141">
        <v>50000000</v>
      </c>
      <c r="D9" s="141">
        <v>100000000</v>
      </c>
      <c r="E9" s="163"/>
      <c r="F9" s="163"/>
      <c r="G9" s="163"/>
      <c r="H9" s="163"/>
      <c r="I9" s="163"/>
      <c r="J9" s="163"/>
      <c r="K9" s="175"/>
    </row>
    <row r="10" spans="1:12" x14ac:dyDescent="0.25">
      <c r="A10" s="76" t="s">
        <v>83</v>
      </c>
      <c r="B10" s="141">
        <v>280781441.36100006</v>
      </c>
      <c r="C10" s="141">
        <v>287334462.75777006</v>
      </c>
      <c r="D10" s="141">
        <v>294188922.52554011</v>
      </c>
      <c r="E10" s="163">
        <f>D10*1.046</f>
        <v>307721612.96171498</v>
      </c>
      <c r="F10" s="163">
        <f t="shared" ref="F10:K11" si="0">E10*1.046</f>
        <v>321876807.15795386</v>
      </c>
      <c r="G10" s="163">
        <f t="shared" si="0"/>
        <v>336683140.28721976</v>
      </c>
      <c r="H10" s="163">
        <f t="shared" si="0"/>
        <v>352170564.7404319</v>
      </c>
      <c r="I10" s="163">
        <f t="shared" si="0"/>
        <v>368370410.71849179</v>
      </c>
      <c r="J10" s="163">
        <f t="shared" si="0"/>
        <v>385315449.6115424</v>
      </c>
      <c r="K10" s="175">
        <f t="shared" si="0"/>
        <v>403039960.2936734</v>
      </c>
    </row>
    <row r="11" spans="1:12" x14ac:dyDescent="0.25">
      <c r="A11" s="76" t="s">
        <v>84</v>
      </c>
      <c r="B11" s="141">
        <v>4329435</v>
      </c>
      <c r="C11" s="141">
        <v>4528589.01</v>
      </c>
      <c r="D11" s="141">
        <v>4736904.1044600001</v>
      </c>
      <c r="E11" s="163">
        <f>D11*1.046</f>
        <v>4954801.6932651605</v>
      </c>
      <c r="F11" s="163">
        <f t="shared" si="0"/>
        <v>5182722.5711553581</v>
      </c>
      <c r="G11" s="163">
        <f t="shared" si="0"/>
        <v>5421127.8094285047</v>
      </c>
      <c r="H11" s="163">
        <f t="shared" si="0"/>
        <v>5670499.6886622161</v>
      </c>
      <c r="I11" s="163">
        <f t="shared" si="0"/>
        <v>5931342.6743406784</v>
      </c>
      <c r="J11" s="163">
        <f t="shared" si="0"/>
        <v>6204184.43736035</v>
      </c>
      <c r="K11" s="175">
        <f t="shared" si="0"/>
        <v>6489576.9214789262</v>
      </c>
    </row>
    <row r="12" spans="1:12" x14ac:dyDescent="0.25">
      <c r="A12" s="76" t="s">
        <v>85</v>
      </c>
      <c r="B12" s="141">
        <v>0</v>
      </c>
      <c r="C12" s="141"/>
      <c r="D12" s="141"/>
      <c r="E12" s="163"/>
      <c r="F12" s="163"/>
      <c r="G12" s="163"/>
      <c r="H12" s="163"/>
      <c r="I12" s="163"/>
      <c r="J12" s="163"/>
      <c r="K12" s="175"/>
    </row>
    <row r="13" spans="1:12" x14ac:dyDescent="0.25">
      <c r="A13" s="76" t="s">
        <v>86</v>
      </c>
      <c r="B13" s="141">
        <v>6895000</v>
      </c>
      <c r="C13" s="141">
        <v>6895000</v>
      </c>
      <c r="D13" s="141">
        <v>6895000</v>
      </c>
      <c r="E13" s="163">
        <f>D13*1.046</f>
        <v>7212170</v>
      </c>
      <c r="F13" s="163">
        <f t="shared" ref="F13:K13" si="1">E13*1.046</f>
        <v>7543929.8200000003</v>
      </c>
      <c r="G13" s="163">
        <f t="shared" si="1"/>
        <v>7890950.5917200008</v>
      </c>
      <c r="H13" s="163">
        <f t="shared" si="1"/>
        <v>8253934.3189391214</v>
      </c>
      <c r="I13" s="163">
        <f t="shared" si="1"/>
        <v>8633615.297610322</v>
      </c>
      <c r="J13" s="163">
        <f t="shared" si="1"/>
        <v>9030761.6013003979</v>
      </c>
      <c r="K13" s="175">
        <f t="shared" si="1"/>
        <v>9446176.6349602174</v>
      </c>
    </row>
    <row r="14" spans="1:12" x14ac:dyDescent="0.25">
      <c r="A14" s="77" t="s">
        <v>87</v>
      </c>
      <c r="B14" s="142">
        <f t="shared" ref="B14:K14" si="2">SUM(B8:B13)</f>
        <v>302893602.22215188</v>
      </c>
      <c r="C14" s="142">
        <f t="shared" si="2"/>
        <v>375531489.9403795</v>
      </c>
      <c r="D14" s="142">
        <f t="shared" si="2"/>
        <v>465239775.88039434</v>
      </c>
      <c r="E14" s="176">
        <f t="shared" si="2"/>
        <v>562256555.12624598</v>
      </c>
      <c r="F14" s="176">
        <f t="shared" si="2"/>
        <v>540100952.19869256</v>
      </c>
      <c r="G14" s="176">
        <f t="shared" si="2"/>
        <v>598740398.18509829</v>
      </c>
      <c r="H14" s="176">
        <f t="shared" si="2"/>
        <v>660213898.92781615</v>
      </c>
      <c r="I14" s="176">
        <f t="shared" si="2"/>
        <v>724659199.51864636</v>
      </c>
      <c r="J14" s="176">
        <f t="shared" si="2"/>
        <v>792220779.76655555</v>
      </c>
      <c r="K14" s="176">
        <f t="shared" si="2"/>
        <v>863050185.510584</v>
      </c>
    </row>
    <row r="15" spans="1:12" x14ac:dyDescent="0.25">
      <c r="A15" s="78"/>
      <c r="B15" s="141"/>
      <c r="C15" s="141"/>
      <c r="D15" s="141"/>
      <c r="E15" s="163"/>
      <c r="F15" s="163"/>
      <c r="G15" s="163"/>
      <c r="H15" s="163"/>
      <c r="I15" s="163"/>
      <c r="J15" s="163"/>
      <c r="K15" s="175"/>
    </row>
    <row r="16" spans="1:12" x14ac:dyDescent="0.25">
      <c r="A16" s="75" t="s">
        <v>88</v>
      </c>
      <c r="B16" s="141"/>
      <c r="C16" s="141"/>
      <c r="D16" s="141"/>
      <c r="E16" s="163"/>
      <c r="F16" s="163"/>
      <c r="G16" s="163"/>
      <c r="H16" s="163"/>
      <c r="I16" s="163"/>
      <c r="J16" s="163"/>
      <c r="K16" s="175"/>
    </row>
    <row r="17" spans="1:11" x14ac:dyDescent="0.25">
      <c r="A17" s="76" t="s">
        <v>89</v>
      </c>
      <c r="B17" s="141">
        <v>6532117.3499999996</v>
      </c>
      <c r="C17" s="141">
        <v>6832594.7480999995</v>
      </c>
      <c r="D17" s="141">
        <v>7146894.1065125996</v>
      </c>
      <c r="E17" s="163">
        <f>D17*1.046</f>
        <v>7475651.2354121795</v>
      </c>
      <c r="F17" s="163">
        <f t="shared" ref="F17:K17" si="3">E17*1.046</f>
        <v>7819531.1922411397</v>
      </c>
      <c r="G17" s="163">
        <f t="shared" si="3"/>
        <v>8179229.6270842329</v>
      </c>
      <c r="H17" s="163">
        <f t="shared" si="3"/>
        <v>8555474.1899301074</v>
      </c>
      <c r="I17" s="163">
        <f t="shared" si="3"/>
        <v>8949026.0026668925</v>
      </c>
      <c r="J17" s="163">
        <f t="shared" si="3"/>
        <v>9360681.1987895705</v>
      </c>
      <c r="K17" s="175">
        <f t="shared" si="3"/>
        <v>9791272.533933891</v>
      </c>
    </row>
    <row r="18" spans="1:11" x14ac:dyDescent="0.25">
      <c r="A18" s="76" t="s">
        <v>90</v>
      </c>
      <c r="B18" s="141">
        <v>0</v>
      </c>
      <c r="C18" s="141"/>
      <c r="D18" s="141"/>
      <c r="E18" s="163"/>
      <c r="F18" s="163"/>
      <c r="G18" s="163"/>
      <c r="H18" s="163"/>
      <c r="I18" s="163"/>
      <c r="J18" s="163"/>
      <c r="K18" s="175"/>
    </row>
    <row r="19" spans="1:11" x14ac:dyDescent="0.25">
      <c r="A19" s="76" t="s">
        <v>91</v>
      </c>
      <c r="B19" s="141">
        <v>0</v>
      </c>
      <c r="C19" s="141"/>
      <c r="D19" s="141"/>
      <c r="E19" s="163"/>
      <c r="F19" s="163"/>
      <c r="G19" s="163"/>
      <c r="H19" s="163"/>
      <c r="I19" s="163"/>
      <c r="J19" s="163"/>
      <c r="K19" s="175"/>
    </row>
    <row r="20" spans="1:11" x14ac:dyDescent="0.25">
      <c r="A20" s="76" t="s">
        <v>92</v>
      </c>
      <c r="B20" s="141">
        <v>0</v>
      </c>
      <c r="C20" s="141"/>
      <c r="D20" s="141"/>
      <c r="E20" s="163"/>
      <c r="F20" s="163"/>
      <c r="G20" s="163"/>
      <c r="H20" s="163"/>
      <c r="I20" s="163"/>
      <c r="J20" s="163"/>
      <c r="K20" s="175"/>
    </row>
    <row r="21" spans="1:11" x14ac:dyDescent="0.25">
      <c r="A21" s="76" t="s">
        <v>93</v>
      </c>
      <c r="B21" s="141">
        <v>3135558100.8653502</v>
      </c>
      <c r="C21" s="141">
        <v>3522048872.5574541</v>
      </c>
      <c r="D21" s="141">
        <v>3956394465.747395</v>
      </c>
      <c r="E21" s="163">
        <f>D21*1.046</f>
        <v>4138388611.1717753</v>
      </c>
      <c r="F21" s="163">
        <f t="shared" ref="F21:K21" si="4">E21*1.046</f>
        <v>4328754487.285677</v>
      </c>
      <c r="G21" s="163">
        <f t="shared" si="4"/>
        <v>4527877193.7008181</v>
      </c>
      <c r="H21" s="163">
        <f t="shared" si="4"/>
        <v>4736159544.6110563</v>
      </c>
      <c r="I21" s="163">
        <f t="shared" si="4"/>
        <v>4954022883.6631651</v>
      </c>
      <c r="J21" s="163">
        <f t="shared" si="4"/>
        <v>5181907936.3116713</v>
      </c>
      <c r="K21" s="175">
        <f t="shared" si="4"/>
        <v>5420275701.3820086</v>
      </c>
    </row>
    <row r="22" spans="1:11" x14ac:dyDescent="0.25">
      <c r="A22" s="76"/>
      <c r="B22" s="141"/>
      <c r="C22" s="141"/>
      <c r="D22" s="141"/>
      <c r="E22" s="163"/>
      <c r="F22" s="163"/>
      <c r="G22" s="163"/>
      <c r="H22" s="163"/>
      <c r="I22" s="163"/>
      <c r="J22" s="163"/>
      <c r="K22" s="175"/>
    </row>
    <row r="23" spans="1:11" x14ac:dyDescent="0.25">
      <c r="A23" s="76" t="s">
        <v>94</v>
      </c>
      <c r="B23" s="141">
        <v>0</v>
      </c>
      <c r="C23" s="141"/>
      <c r="D23" s="141"/>
      <c r="E23" s="163"/>
      <c r="F23" s="163"/>
      <c r="G23" s="163"/>
      <c r="H23" s="163"/>
      <c r="I23" s="163"/>
      <c r="J23" s="163"/>
      <c r="K23" s="175"/>
    </row>
    <row r="24" spans="1:11" x14ac:dyDescent="0.25">
      <c r="A24" s="76" t="s">
        <v>95</v>
      </c>
      <c r="B24" s="141">
        <v>522499.99999999994</v>
      </c>
      <c r="C24" s="141">
        <v>546535</v>
      </c>
      <c r="D24" s="141">
        <v>571675.61</v>
      </c>
      <c r="E24" s="163">
        <f>D24*1.046</f>
        <v>597972.68805999996</v>
      </c>
      <c r="F24" s="163">
        <f t="shared" ref="F24:K25" si="5">E24*1.046</f>
        <v>625479.43171075999</v>
      </c>
      <c r="G24" s="163">
        <f t="shared" si="5"/>
        <v>654251.48556945496</v>
      </c>
      <c r="H24" s="163">
        <f t="shared" si="5"/>
        <v>684347.05390564993</v>
      </c>
      <c r="I24" s="163">
        <f t="shared" si="5"/>
        <v>715827.01838530984</v>
      </c>
      <c r="J24" s="163">
        <f t="shared" si="5"/>
        <v>748755.06123103411</v>
      </c>
      <c r="K24" s="175">
        <f t="shared" si="5"/>
        <v>783197.79404766171</v>
      </c>
    </row>
    <row r="25" spans="1:11" x14ac:dyDescent="0.25">
      <c r="A25" s="76" t="s">
        <v>96</v>
      </c>
      <c r="B25" s="141">
        <v>2532035</v>
      </c>
      <c r="C25" s="141">
        <v>2648508.6100000003</v>
      </c>
      <c r="D25" s="141">
        <v>2770340.0060600005</v>
      </c>
      <c r="E25" s="163">
        <f>D25*1.046</f>
        <v>2897775.6463387609</v>
      </c>
      <c r="F25" s="163">
        <f t="shared" si="5"/>
        <v>3031073.3260703441</v>
      </c>
      <c r="G25" s="163">
        <f t="shared" si="5"/>
        <v>3170502.6990695801</v>
      </c>
      <c r="H25" s="163">
        <f t="shared" si="5"/>
        <v>3316345.8232267811</v>
      </c>
      <c r="I25" s="163">
        <f t="shared" si="5"/>
        <v>3468897.731095213</v>
      </c>
      <c r="J25" s="163">
        <f t="shared" si="5"/>
        <v>3628467.026725593</v>
      </c>
      <c r="K25" s="175">
        <f t="shared" si="5"/>
        <v>3795376.5099549703</v>
      </c>
    </row>
    <row r="26" spans="1:11" x14ac:dyDescent="0.25">
      <c r="A26" s="77" t="s">
        <v>97</v>
      </c>
      <c r="B26" s="142">
        <f>SUM(B17:B25)</f>
        <v>3145144753.2153502</v>
      </c>
      <c r="C26" s="142">
        <f t="shared" ref="C26:D26" si="6">SUM(C17:C25)</f>
        <v>3532076510.915554</v>
      </c>
      <c r="D26" s="142">
        <f t="shared" si="6"/>
        <v>3966883375.4699678</v>
      </c>
      <c r="E26" s="176">
        <f t="shared" ref="E26:K26" si="7">SUM(E17:E25)</f>
        <v>4149360010.7415862</v>
      </c>
      <c r="F26" s="176">
        <f t="shared" si="7"/>
        <v>4340230571.2356997</v>
      </c>
      <c r="G26" s="176">
        <f t="shared" si="7"/>
        <v>4539881177.5125408</v>
      </c>
      <c r="H26" s="176">
        <f t="shared" si="7"/>
        <v>4748715711.6781187</v>
      </c>
      <c r="I26" s="176">
        <f t="shared" si="7"/>
        <v>4967156634.4153118</v>
      </c>
      <c r="J26" s="176">
        <f t="shared" si="7"/>
        <v>5195645839.5984173</v>
      </c>
      <c r="K26" s="176">
        <f t="shared" si="7"/>
        <v>5434645548.219945</v>
      </c>
    </row>
    <row r="27" spans="1:11" x14ac:dyDescent="0.25">
      <c r="A27" s="77" t="s">
        <v>98</v>
      </c>
      <c r="B27" s="142">
        <f>B14+B26</f>
        <v>3448038355.4375019</v>
      </c>
      <c r="C27" s="142">
        <f t="shared" ref="C27:D27" si="8">C14+C26</f>
        <v>3907608000.8559337</v>
      </c>
      <c r="D27" s="142">
        <f t="shared" si="8"/>
        <v>4432123151.3503618</v>
      </c>
      <c r="E27" s="176">
        <f t="shared" ref="E27:K27" si="9">E14+E26</f>
        <v>4711616565.8678322</v>
      </c>
      <c r="F27" s="176">
        <f t="shared" si="9"/>
        <v>4880331523.434392</v>
      </c>
      <c r="G27" s="176">
        <f t="shared" si="9"/>
        <v>5138621575.6976395</v>
      </c>
      <c r="H27" s="176">
        <f t="shared" si="9"/>
        <v>5408929610.6059351</v>
      </c>
      <c r="I27" s="176">
        <f t="shared" si="9"/>
        <v>5691815833.9339581</v>
      </c>
      <c r="J27" s="176">
        <f t="shared" si="9"/>
        <v>5987866619.3649731</v>
      </c>
      <c r="K27" s="176">
        <f t="shared" si="9"/>
        <v>6297695733.7305288</v>
      </c>
    </row>
    <row r="28" spans="1:11" x14ac:dyDescent="0.25">
      <c r="A28" s="78"/>
      <c r="B28" s="141"/>
      <c r="C28" s="141"/>
      <c r="D28" s="141"/>
      <c r="E28" s="163"/>
      <c r="F28" s="163"/>
      <c r="G28" s="163"/>
      <c r="H28" s="163"/>
      <c r="I28" s="163"/>
      <c r="J28" s="163"/>
      <c r="K28" s="175"/>
    </row>
    <row r="29" spans="1:11" x14ac:dyDescent="0.25">
      <c r="A29" s="75" t="s">
        <v>99</v>
      </c>
      <c r="B29" s="141"/>
      <c r="C29" s="141"/>
      <c r="D29" s="141"/>
      <c r="E29" s="163"/>
      <c r="F29" s="163"/>
      <c r="G29" s="163"/>
      <c r="H29" s="163"/>
      <c r="I29" s="163"/>
      <c r="J29" s="163"/>
      <c r="K29" s="175"/>
    </row>
    <row r="30" spans="1:11" x14ac:dyDescent="0.25">
      <c r="A30" s="75" t="s">
        <v>100</v>
      </c>
      <c r="B30" s="141"/>
      <c r="C30" s="141"/>
      <c r="D30" s="141"/>
      <c r="E30" s="163"/>
      <c r="F30" s="163"/>
      <c r="G30" s="163"/>
      <c r="H30" s="163"/>
      <c r="I30" s="163"/>
      <c r="J30" s="163"/>
      <c r="K30" s="175"/>
    </row>
    <row r="31" spans="1:11" x14ac:dyDescent="0.25">
      <c r="A31" s="76" t="s">
        <v>101</v>
      </c>
      <c r="B31" s="141"/>
      <c r="C31" s="141"/>
      <c r="D31" s="141"/>
      <c r="E31" s="163"/>
      <c r="F31" s="163"/>
      <c r="G31" s="163"/>
      <c r="H31" s="163"/>
      <c r="I31" s="163"/>
      <c r="J31" s="163"/>
      <c r="K31" s="175"/>
    </row>
    <row r="32" spans="1:11" x14ac:dyDescent="0.25">
      <c r="A32" s="76" t="s">
        <v>76</v>
      </c>
      <c r="B32" s="141"/>
      <c r="C32" s="141"/>
      <c r="D32" s="141"/>
      <c r="E32" s="163"/>
      <c r="F32" s="163"/>
      <c r="G32" s="163"/>
      <c r="H32" s="163"/>
      <c r="I32" s="163"/>
      <c r="J32" s="163"/>
      <c r="K32" s="175"/>
    </row>
    <row r="33" spans="1:11" x14ac:dyDescent="0.25">
      <c r="A33" s="76" t="s">
        <v>102</v>
      </c>
      <c r="B33" s="141">
        <v>33439999.999999996</v>
      </c>
      <c r="C33" s="141">
        <v>34978240</v>
      </c>
      <c r="D33" s="141">
        <v>36587239.039999999</v>
      </c>
      <c r="E33" s="163">
        <f>D33*1.046</f>
        <v>38270252.035839997</v>
      </c>
      <c r="F33" s="163">
        <f t="shared" ref="F33:K35" si="10">E33*1.046</f>
        <v>40030683.62948864</v>
      </c>
      <c r="G33" s="163">
        <f t="shared" si="10"/>
        <v>41872095.076445118</v>
      </c>
      <c r="H33" s="163">
        <f t="shared" si="10"/>
        <v>43798211.449961595</v>
      </c>
      <c r="I33" s="163">
        <f t="shared" si="10"/>
        <v>45812929.17665983</v>
      </c>
      <c r="J33" s="163">
        <f t="shared" si="10"/>
        <v>47920323.918786183</v>
      </c>
      <c r="K33" s="175">
        <f t="shared" si="10"/>
        <v>50124658.819050349</v>
      </c>
    </row>
    <row r="34" spans="1:11" x14ac:dyDescent="0.25">
      <c r="A34" s="76" t="s">
        <v>103</v>
      </c>
      <c r="B34" s="141">
        <v>177566230</v>
      </c>
      <c r="C34" s="141">
        <v>177566230</v>
      </c>
      <c r="D34" s="141">
        <v>177566230</v>
      </c>
      <c r="E34" s="141">
        <v>177566230</v>
      </c>
      <c r="F34" s="141">
        <v>177566230</v>
      </c>
      <c r="G34" s="141">
        <v>177566230</v>
      </c>
      <c r="H34" s="141">
        <v>177566230</v>
      </c>
      <c r="I34" s="141">
        <v>177566230</v>
      </c>
      <c r="J34" s="141">
        <v>177566230</v>
      </c>
      <c r="K34" s="175">
        <f t="shared" si="10"/>
        <v>185734276.58000001</v>
      </c>
    </row>
    <row r="35" spans="1:11" x14ac:dyDescent="0.25">
      <c r="A35" s="76" t="s">
        <v>104</v>
      </c>
      <c r="B35" s="141">
        <v>23428900</v>
      </c>
      <c r="C35" s="141">
        <v>24506629.400000002</v>
      </c>
      <c r="D35" s="141">
        <v>25633934.352400005</v>
      </c>
      <c r="E35" s="163">
        <f>D35*1.046</f>
        <v>26813095.332610406</v>
      </c>
      <c r="F35" s="163">
        <f t="shared" si="10"/>
        <v>28046497.717910487</v>
      </c>
      <c r="G35" s="163">
        <f t="shared" si="10"/>
        <v>29336636.61293437</v>
      </c>
      <c r="H35" s="163">
        <f t="shared" si="10"/>
        <v>30686121.897129353</v>
      </c>
      <c r="I35" s="163">
        <f t="shared" si="10"/>
        <v>32097683.504397303</v>
      </c>
      <c r="J35" s="163">
        <f t="shared" si="10"/>
        <v>33574176.945599578</v>
      </c>
      <c r="K35" s="175">
        <f t="shared" si="10"/>
        <v>35118589.085097164</v>
      </c>
    </row>
    <row r="36" spans="1:11" x14ac:dyDescent="0.25">
      <c r="A36" s="77" t="s">
        <v>105</v>
      </c>
      <c r="B36" s="142">
        <f>SUM(B33:B35)</f>
        <v>234435130</v>
      </c>
      <c r="C36" s="142">
        <f t="shared" ref="C36:J36" si="11">SUM(C33:C35)</f>
        <v>237051099.40000001</v>
      </c>
      <c r="D36" s="142">
        <f t="shared" si="11"/>
        <v>239787403.3924</v>
      </c>
      <c r="E36" s="176">
        <f t="shared" si="11"/>
        <v>242649577.3684504</v>
      </c>
      <c r="F36" s="176">
        <f t="shared" si="11"/>
        <v>245643411.34739915</v>
      </c>
      <c r="G36" s="176">
        <f t="shared" si="11"/>
        <v>248774961.68937948</v>
      </c>
      <c r="H36" s="176">
        <f t="shared" si="11"/>
        <v>252050563.34709096</v>
      </c>
      <c r="I36" s="176">
        <f t="shared" si="11"/>
        <v>255476842.68105713</v>
      </c>
      <c r="J36" s="176">
        <f t="shared" si="11"/>
        <v>259060730.86438575</v>
      </c>
      <c r="K36" s="177">
        <f t="shared" ref="K36" si="12">J36*1.054</f>
        <v>273050010.33106261</v>
      </c>
    </row>
    <row r="37" spans="1:11" x14ac:dyDescent="0.25">
      <c r="A37" s="78"/>
      <c r="B37" s="141"/>
      <c r="C37" s="141"/>
      <c r="D37" s="141"/>
      <c r="E37" s="163"/>
      <c r="F37" s="163"/>
      <c r="G37" s="163"/>
      <c r="H37" s="163"/>
      <c r="I37" s="163"/>
      <c r="J37" s="163"/>
      <c r="K37" s="175"/>
    </row>
    <row r="38" spans="1:11" x14ac:dyDescent="0.25">
      <c r="A38" s="75" t="s">
        <v>106</v>
      </c>
      <c r="B38" s="141"/>
      <c r="C38" s="141"/>
      <c r="D38" s="141"/>
      <c r="E38" s="163"/>
      <c r="F38" s="163"/>
      <c r="G38" s="163"/>
      <c r="H38" s="163"/>
      <c r="I38" s="163"/>
      <c r="J38" s="163"/>
      <c r="K38" s="175"/>
    </row>
    <row r="39" spans="1:11" x14ac:dyDescent="0.25">
      <c r="A39" s="76" t="s">
        <v>76</v>
      </c>
      <c r="B39" s="141"/>
      <c r="C39" s="141"/>
      <c r="D39" s="141"/>
      <c r="E39" s="163"/>
      <c r="F39" s="163"/>
      <c r="G39" s="163"/>
      <c r="H39" s="163"/>
      <c r="I39" s="163"/>
      <c r="J39" s="163"/>
      <c r="K39" s="175"/>
    </row>
    <row r="40" spans="1:11" x14ac:dyDescent="0.25">
      <c r="A40" s="76" t="s">
        <v>104</v>
      </c>
      <c r="B40" s="141">
        <v>39125500</v>
      </c>
      <c r="C40" s="141">
        <v>40925273</v>
      </c>
      <c r="D40" s="141">
        <v>42807835.557999998</v>
      </c>
      <c r="E40" s="163">
        <f>D40*1.046</f>
        <v>44776995.993667997</v>
      </c>
      <c r="F40" s="163">
        <f t="shared" ref="F40:J41" si="13">E40*1.046</f>
        <v>46836737.809376724</v>
      </c>
      <c r="G40" s="163">
        <f t="shared" si="13"/>
        <v>48991227.748608053</v>
      </c>
      <c r="H40" s="163">
        <f t="shared" si="13"/>
        <v>51244824.225044027</v>
      </c>
      <c r="I40" s="163">
        <f t="shared" si="13"/>
        <v>53602086.139396057</v>
      </c>
      <c r="J40" s="163">
        <f t="shared" si="13"/>
        <v>56067782.10180828</v>
      </c>
      <c r="K40" s="175">
        <f t="shared" ref="K40" si="14">J40*1.054</f>
        <v>59095442.335305929</v>
      </c>
    </row>
    <row r="41" spans="1:11" x14ac:dyDescent="0.25">
      <c r="A41" s="77" t="s">
        <v>107</v>
      </c>
      <c r="B41" s="142">
        <v>39125500</v>
      </c>
      <c r="C41" s="142">
        <v>40925273</v>
      </c>
      <c r="D41" s="142">
        <v>42807835.557999998</v>
      </c>
      <c r="E41" s="176">
        <f>D41*1.046</f>
        <v>44776995.993667997</v>
      </c>
      <c r="F41" s="176">
        <f t="shared" si="13"/>
        <v>46836737.809376724</v>
      </c>
      <c r="G41" s="176">
        <f t="shared" si="13"/>
        <v>48991227.748608053</v>
      </c>
      <c r="H41" s="176">
        <f t="shared" si="13"/>
        <v>51244824.225044027</v>
      </c>
      <c r="I41" s="176">
        <f t="shared" si="13"/>
        <v>53602086.139396057</v>
      </c>
      <c r="J41" s="176">
        <f t="shared" si="13"/>
        <v>56067782.10180828</v>
      </c>
      <c r="K41" s="178">
        <f t="shared" ref="K41" si="15">J41*1.054</f>
        <v>59095442.335305929</v>
      </c>
    </row>
    <row r="42" spans="1:11" x14ac:dyDescent="0.25">
      <c r="A42" s="77" t="s">
        <v>108</v>
      </c>
      <c r="B42" s="142">
        <f t="shared" ref="B42:D42" si="16">B36+B41</f>
        <v>273560630</v>
      </c>
      <c r="C42" s="142">
        <f t="shared" si="16"/>
        <v>277976372.39999998</v>
      </c>
      <c r="D42" s="142">
        <f t="shared" si="16"/>
        <v>282595238.95039999</v>
      </c>
      <c r="E42" s="176">
        <f t="shared" ref="E42:K42" si="17">E36+E41</f>
        <v>287426573.36211842</v>
      </c>
      <c r="F42" s="176">
        <f t="shared" si="17"/>
        <v>292480149.15677589</v>
      </c>
      <c r="G42" s="176">
        <f>G36+G41</f>
        <v>297766189.43798757</v>
      </c>
      <c r="H42" s="176">
        <f t="shared" si="17"/>
        <v>303295387.57213497</v>
      </c>
      <c r="I42" s="176">
        <f t="shared" si="17"/>
        <v>309078928.82045317</v>
      </c>
      <c r="J42" s="176">
        <f>J36+J41</f>
        <v>315128512.96619403</v>
      </c>
      <c r="K42" s="176">
        <f t="shared" si="17"/>
        <v>332145452.66636854</v>
      </c>
    </row>
    <row r="43" spans="1:11" x14ac:dyDescent="0.25">
      <c r="A43" s="78"/>
      <c r="B43" s="141"/>
      <c r="C43" s="141"/>
      <c r="D43" s="141"/>
      <c r="E43" s="163">
        <f t="shared" ref="E43:K43" si="18">D43*1.054</f>
        <v>0</v>
      </c>
      <c r="F43" s="163">
        <f t="shared" si="18"/>
        <v>0</v>
      </c>
      <c r="G43" s="163">
        <f t="shared" si="18"/>
        <v>0</v>
      </c>
      <c r="H43" s="163">
        <f t="shared" si="18"/>
        <v>0</v>
      </c>
      <c r="I43" s="163">
        <f t="shared" si="18"/>
        <v>0</v>
      </c>
      <c r="J43" s="163">
        <f t="shared" si="18"/>
        <v>0</v>
      </c>
      <c r="K43" s="175">
        <f t="shared" si="18"/>
        <v>0</v>
      </c>
    </row>
    <row r="44" spans="1:11" x14ac:dyDescent="0.25">
      <c r="A44" s="79" t="s">
        <v>109</v>
      </c>
      <c r="B44" s="143">
        <f>B27-B42</f>
        <v>3174477725.4375019</v>
      </c>
      <c r="C44" s="143">
        <f t="shared" ref="C44:D44" si="19">C27-C42</f>
        <v>3629631628.4559336</v>
      </c>
      <c r="D44" s="143">
        <f t="shared" si="19"/>
        <v>4149527912.3999619</v>
      </c>
      <c r="E44" s="179">
        <f t="shared" ref="E44:K44" si="20">E27-E42</f>
        <v>4424189992.5057135</v>
      </c>
      <c r="F44" s="179">
        <f t="shared" si="20"/>
        <v>4587851374.2776165</v>
      </c>
      <c r="G44" s="179">
        <f t="shared" si="20"/>
        <v>4840855386.2596521</v>
      </c>
      <c r="H44" s="179">
        <f t="shared" si="20"/>
        <v>5105634223.0338001</v>
      </c>
      <c r="I44" s="179">
        <f t="shared" si="20"/>
        <v>5382736905.1135044</v>
      </c>
      <c r="J44" s="179">
        <f t="shared" si="20"/>
        <v>5672738106.3987789</v>
      </c>
      <c r="K44" s="179">
        <f t="shared" si="20"/>
        <v>5965550281.0641603</v>
      </c>
    </row>
    <row r="45" spans="1:11" x14ac:dyDescent="0.25">
      <c r="A45" s="78"/>
      <c r="B45" s="141"/>
      <c r="C45" s="141"/>
      <c r="D45" s="141"/>
      <c r="E45" s="163"/>
      <c r="F45" s="163"/>
      <c r="G45" s="163"/>
      <c r="H45" s="163"/>
      <c r="I45" s="163"/>
      <c r="J45" s="163"/>
      <c r="K45" s="175"/>
    </row>
    <row r="46" spans="1:11" x14ac:dyDescent="0.25">
      <c r="A46" s="75" t="s">
        <v>110</v>
      </c>
      <c r="B46" s="141"/>
      <c r="C46" s="141"/>
      <c r="D46" s="141"/>
      <c r="E46" s="163"/>
      <c r="F46" s="163"/>
      <c r="G46" s="163"/>
      <c r="H46" s="163"/>
      <c r="I46" s="163"/>
      <c r="J46" s="163"/>
      <c r="K46" s="175"/>
    </row>
    <row r="47" spans="1:11" x14ac:dyDescent="0.25">
      <c r="A47" s="76" t="s">
        <v>111</v>
      </c>
      <c r="B47" s="141">
        <v>3174477725.4375019</v>
      </c>
      <c r="C47" s="141">
        <v>3629631628.4559336</v>
      </c>
      <c r="D47" s="141">
        <v>4149527912.3999619</v>
      </c>
      <c r="E47" s="163">
        <v>4424189992.5057135</v>
      </c>
      <c r="F47" s="163">
        <v>4587851374.2776165</v>
      </c>
      <c r="G47" s="163">
        <v>4840855386.2596521</v>
      </c>
      <c r="H47" s="163">
        <v>5105634223.0338001</v>
      </c>
      <c r="I47" s="163">
        <v>5382736905.1135044</v>
      </c>
      <c r="J47" s="163">
        <v>5672738106.3987789</v>
      </c>
      <c r="K47" s="175">
        <f t="shared" ref="K47" si="21">J47*1.054</f>
        <v>5979065964.1443129</v>
      </c>
    </row>
    <row r="48" spans="1:11" x14ac:dyDescent="0.25">
      <c r="A48" s="76" t="s">
        <v>112</v>
      </c>
      <c r="B48" s="141">
        <v>0</v>
      </c>
      <c r="C48" s="141">
        <v>0</v>
      </c>
      <c r="D48" s="141">
        <v>0</v>
      </c>
      <c r="E48" s="163"/>
      <c r="F48" s="163"/>
      <c r="G48" s="163"/>
      <c r="H48" s="163"/>
      <c r="I48" s="163"/>
      <c r="J48" s="163"/>
      <c r="K48" s="175"/>
    </row>
    <row r="49" spans="1:11" x14ac:dyDescent="0.25">
      <c r="A49" s="76"/>
      <c r="B49" s="141"/>
      <c r="C49" s="141"/>
      <c r="D49" s="141"/>
      <c r="E49" s="163"/>
      <c r="F49" s="163"/>
      <c r="G49" s="163"/>
      <c r="H49" s="163"/>
      <c r="I49" s="163"/>
      <c r="J49" s="163"/>
      <c r="K49" s="175"/>
    </row>
    <row r="50" spans="1:11" x14ac:dyDescent="0.25">
      <c r="A50" s="80" t="s">
        <v>113</v>
      </c>
      <c r="B50" s="143">
        <v>3174477725.4375019</v>
      </c>
      <c r="C50" s="143">
        <v>3629631628.4559336</v>
      </c>
      <c r="D50" s="143">
        <v>4149527912.3999619</v>
      </c>
      <c r="E50" s="179">
        <f t="shared" ref="E50:K50" si="22">SUM(E47:E48)</f>
        <v>4424189992.5057135</v>
      </c>
      <c r="F50" s="179">
        <f t="shared" si="22"/>
        <v>4587851374.2776165</v>
      </c>
      <c r="G50" s="179">
        <f t="shared" si="22"/>
        <v>4840855386.2596521</v>
      </c>
      <c r="H50" s="179">
        <f t="shared" si="22"/>
        <v>5105634223.0338001</v>
      </c>
      <c r="I50" s="179">
        <f t="shared" si="22"/>
        <v>5382736905.1135044</v>
      </c>
      <c r="J50" s="179">
        <f t="shared" si="22"/>
        <v>5672738106.3987789</v>
      </c>
      <c r="K50" s="179">
        <f t="shared" si="22"/>
        <v>5979065964.1443129</v>
      </c>
    </row>
  </sheetData>
  <mergeCells count="2">
    <mergeCell ref="A2:K2"/>
    <mergeCell ref="A1:B1"/>
  </mergeCells>
  <pageMargins left="0.7" right="0.7" top="0.75" bottom="0.75" header="0.3" footer="0.3"/>
  <pageSetup scale="69"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85" zoomScaleNormal="85" workbookViewId="0">
      <selection activeCell="B5" sqref="B5:K5"/>
    </sheetView>
  </sheetViews>
  <sheetFormatPr defaultColWidth="19.28515625" defaultRowHeight="16.5" x14ac:dyDescent="0.3"/>
  <cols>
    <col min="1" max="1" width="22" style="144" customWidth="1"/>
    <col min="2" max="2" width="19.5703125" style="144" customWidth="1"/>
    <col min="3" max="4" width="19.28515625" style="144"/>
    <col min="5" max="11" width="19.28515625" style="197"/>
    <col min="12" max="16384" width="19.28515625" style="144"/>
  </cols>
  <sheetData>
    <row r="1" spans="1:11" ht="18" customHeight="1" x14ac:dyDescent="0.3">
      <c r="A1" s="257" t="s">
        <v>192</v>
      </c>
      <c r="B1" s="257"/>
      <c r="C1" s="57"/>
      <c r="D1" s="57"/>
      <c r="E1" s="187"/>
      <c r="F1" s="187"/>
      <c r="G1" s="187"/>
      <c r="H1" s="187"/>
      <c r="I1" s="187"/>
      <c r="J1" s="187"/>
      <c r="K1" s="187"/>
    </row>
    <row r="2" spans="1:11" ht="18.75" x14ac:dyDescent="0.3">
      <c r="A2" s="256" t="s">
        <v>156</v>
      </c>
      <c r="B2" s="256"/>
      <c r="C2" s="256"/>
      <c r="D2" s="256"/>
      <c r="E2" s="256"/>
      <c r="F2" s="256"/>
      <c r="G2" s="256"/>
      <c r="H2" s="256"/>
      <c r="I2" s="256"/>
      <c r="J2" s="256"/>
      <c r="K2" s="256"/>
    </row>
    <row r="3" spans="1:11" ht="18.75" x14ac:dyDescent="0.3">
      <c r="A3" s="55"/>
      <c r="B3" s="55"/>
      <c r="C3" s="55"/>
      <c r="D3" s="55"/>
      <c r="E3" s="188"/>
      <c r="F3" s="188"/>
      <c r="G3" s="188"/>
      <c r="H3" s="188"/>
      <c r="I3" s="188"/>
      <c r="J3" s="188"/>
      <c r="K3" s="188"/>
    </row>
    <row r="4" spans="1:11" x14ac:dyDescent="0.3">
      <c r="A4" s="81" t="s">
        <v>47</v>
      </c>
      <c r="B4" s="51" t="s">
        <v>4</v>
      </c>
      <c r="C4" s="51" t="s">
        <v>5</v>
      </c>
      <c r="D4" s="51" t="s">
        <v>6</v>
      </c>
      <c r="E4" s="51" t="s">
        <v>7</v>
      </c>
      <c r="F4" s="51" t="s">
        <v>8</v>
      </c>
      <c r="G4" s="51" t="s">
        <v>9</v>
      </c>
      <c r="H4" s="51" t="s">
        <v>10</v>
      </c>
      <c r="I4" s="51" t="s">
        <v>11</v>
      </c>
      <c r="J4" s="51" t="s">
        <v>12</v>
      </c>
      <c r="K4" s="82" t="s">
        <v>13</v>
      </c>
    </row>
    <row r="5" spans="1:11" x14ac:dyDescent="0.3">
      <c r="A5" s="83" t="s">
        <v>16</v>
      </c>
      <c r="B5" s="52" t="s">
        <v>493</v>
      </c>
      <c r="C5" s="52" t="s">
        <v>494</v>
      </c>
      <c r="D5" s="52" t="s">
        <v>495</v>
      </c>
      <c r="E5" s="52" t="s">
        <v>496</v>
      </c>
      <c r="F5" s="52" t="s">
        <v>497</v>
      </c>
      <c r="G5" s="52" t="s">
        <v>498</v>
      </c>
      <c r="H5" s="52" t="s">
        <v>499</v>
      </c>
      <c r="I5" s="52" t="s">
        <v>500</v>
      </c>
      <c r="J5" s="52" t="s">
        <v>501</v>
      </c>
      <c r="K5" s="52" t="s">
        <v>530</v>
      </c>
    </row>
    <row r="6" spans="1:11" ht="27" customHeight="1" x14ac:dyDescent="0.3">
      <c r="A6" s="84" t="s">
        <v>116</v>
      </c>
      <c r="B6" s="145"/>
      <c r="C6" s="145"/>
      <c r="D6" s="145"/>
      <c r="E6" s="189"/>
      <c r="F6" s="189"/>
      <c r="G6" s="189"/>
      <c r="H6" s="189"/>
      <c r="I6" s="189"/>
      <c r="J6" s="189"/>
      <c r="K6" s="190"/>
    </row>
    <row r="7" spans="1:11" x14ac:dyDescent="0.3">
      <c r="A7" s="85" t="s">
        <v>117</v>
      </c>
      <c r="B7" s="145"/>
      <c r="C7" s="145"/>
      <c r="D7" s="145"/>
      <c r="E7" s="189"/>
      <c r="F7" s="189"/>
      <c r="G7" s="189"/>
      <c r="H7" s="189"/>
      <c r="I7" s="189"/>
      <c r="J7" s="189"/>
      <c r="K7" s="190"/>
    </row>
    <row r="8" spans="1:11" x14ac:dyDescent="0.3">
      <c r="A8" s="86" t="s">
        <v>18</v>
      </c>
      <c r="B8" s="145"/>
      <c r="C8" s="145"/>
      <c r="D8" s="145"/>
      <c r="E8" s="189"/>
      <c r="F8" s="189"/>
      <c r="G8" s="189"/>
      <c r="H8" s="189"/>
      <c r="I8" s="189"/>
      <c r="J8" s="189"/>
      <c r="K8" s="190"/>
    </row>
    <row r="9" spans="1:11" x14ac:dyDescent="0.3">
      <c r="A9" s="86" t="s">
        <v>118</v>
      </c>
      <c r="B9" s="146">
        <v>169950629.17919999</v>
      </c>
      <c r="C9" s="146">
        <v>177768358.12144321</v>
      </c>
      <c r="D9" s="146">
        <v>185945702.59502962</v>
      </c>
      <c r="E9" s="191">
        <f>D9*1.046</f>
        <v>194499204.91440099</v>
      </c>
      <c r="F9" s="191">
        <f t="shared" ref="F9:K9" si="0">E9*1.046</f>
        <v>203446168.34046346</v>
      </c>
      <c r="G9" s="191">
        <f t="shared" si="0"/>
        <v>212804692.08412477</v>
      </c>
      <c r="H9" s="191">
        <f t="shared" si="0"/>
        <v>222593707.91999453</v>
      </c>
      <c r="I9" s="191">
        <f t="shared" si="0"/>
        <v>232833018.48431429</v>
      </c>
      <c r="J9" s="191">
        <f t="shared" si="0"/>
        <v>243543337.33459276</v>
      </c>
      <c r="K9" s="191">
        <f t="shared" si="0"/>
        <v>254746330.85198402</v>
      </c>
    </row>
    <row r="10" spans="1:11" x14ac:dyDescent="0.3">
      <c r="A10" s="86" t="s">
        <v>31</v>
      </c>
      <c r="B10" s="146">
        <v>26575069.423</v>
      </c>
      <c r="C10" s="146">
        <v>27797522.616457999</v>
      </c>
      <c r="D10" s="146">
        <v>29076208.6568151</v>
      </c>
      <c r="E10" s="191">
        <f t="shared" ref="E10:K10" si="1">D10*1.046</f>
        <v>30413714.255028598</v>
      </c>
      <c r="F10" s="191">
        <f t="shared" si="1"/>
        <v>31812745.110759914</v>
      </c>
      <c r="G10" s="191">
        <f t="shared" si="1"/>
        <v>33276131.38585487</v>
      </c>
      <c r="H10" s="191">
        <f t="shared" si="1"/>
        <v>34806833.429604195</v>
      </c>
      <c r="I10" s="191">
        <f t="shared" si="1"/>
        <v>36407947.767365992</v>
      </c>
      <c r="J10" s="191">
        <f t="shared" si="1"/>
        <v>38082713.36466483</v>
      </c>
      <c r="K10" s="191">
        <f t="shared" si="1"/>
        <v>39834518.179439411</v>
      </c>
    </row>
    <row r="11" spans="1:11" x14ac:dyDescent="0.3">
      <c r="A11" s="86" t="s">
        <v>119</v>
      </c>
      <c r="B11" s="146">
        <v>481218000</v>
      </c>
      <c r="C11" s="146">
        <v>514234000</v>
      </c>
      <c r="D11" s="146">
        <v>551419058</v>
      </c>
      <c r="E11" s="191">
        <f t="shared" ref="E11:K11" si="2">D11*1.046</f>
        <v>576784334.66799998</v>
      </c>
      <c r="F11" s="191">
        <f t="shared" si="2"/>
        <v>603316414.06272805</v>
      </c>
      <c r="G11" s="191">
        <f t="shared" si="2"/>
        <v>631068969.10961354</v>
      </c>
      <c r="H11" s="191">
        <f t="shared" si="2"/>
        <v>660098141.68865573</v>
      </c>
      <c r="I11" s="191">
        <f t="shared" si="2"/>
        <v>690462656.20633388</v>
      </c>
      <c r="J11" s="191">
        <f t="shared" si="2"/>
        <v>722223938.39182532</v>
      </c>
      <c r="K11" s="191">
        <f t="shared" si="2"/>
        <v>755446239.55784929</v>
      </c>
    </row>
    <row r="12" spans="1:11" x14ac:dyDescent="0.3">
      <c r="A12" s="86" t="s">
        <v>120</v>
      </c>
      <c r="B12" s="146">
        <v>307046000</v>
      </c>
      <c r="C12" s="146">
        <v>389299000</v>
      </c>
      <c r="D12" s="146">
        <v>437283000</v>
      </c>
      <c r="E12" s="191">
        <f t="shared" ref="E12:K12" si="3">D12*1.046</f>
        <v>457398018</v>
      </c>
      <c r="F12" s="191">
        <f t="shared" si="3"/>
        <v>478438326.82800001</v>
      </c>
      <c r="G12" s="191">
        <f t="shared" si="3"/>
        <v>500446489.86208802</v>
      </c>
      <c r="H12" s="191">
        <f t="shared" si="3"/>
        <v>523467028.39574409</v>
      </c>
      <c r="I12" s="191">
        <f t="shared" si="3"/>
        <v>547546511.70194829</v>
      </c>
      <c r="J12" s="191">
        <f t="shared" si="3"/>
        <v>572733651.24023795</v>
      </c>
      <c r="K12" s="191">
        <f t="shared" si="3"/>
        <v>599079399.19728887</v>
      </c>
    </row>
    <row r="13" spans="1:11" x14ac:dyDescent="0.3">
      <c r="A13" s="86" t="s">
        <v>121</v>
      </c>
      <c r="B13" s="146">
        <v>6097260.2495600004</v>
      </c>
      <c r="C13" s="146">
        <v>6377734.2210397599</v>
      </c>
      <c r="D13" s="146">
        <v>6671109.9952075901</v>
      </c>
      <c r="E13" s="191">
        <f t="shared" ref="E13:K13" si="4">D13*1.046</f>
        <v>6977981.0549871391</v>
      </c>
      <c r="F13" s="191">
        <f t="shared" si="4"/>
        <v>7298968.183516548</v>
      </c>
      <c r="G13" s="191">
        <f t="shared" si="4"/>
        <v>7634720.7199583091</v>
      </c>
      <c r="H13" s="191">
        <f t="shared" si="4"/>
        <v>7985917.8730763914</v>
      </c>
      <c r="I13" s="191">
        <f t="shared" si="4"/>
        <v>8353270.0952379061</v>
      </c>
      <c r="J13" s="191">
        <f t="shared" si="4"/>
        <v>8737520.5196188502</v>
      </c>
      <c r="K13" s="191">
        <f t="shared" si="4"/>
        <v>9139446.4635213185</v>
      </c>
    </row>
    <row r="14" spans="1:11" x14ac:dyDescent="0.3">
      <c r="A14" s="86" t="s">
        <v>122</v>
      </c>
      <c r="B14" s="146">
        <v>0</v>
      </c>
      <c r="C14" s="146"/>
      <c r="D14" s="146"/>
      <c r="E14" s="191"/>
      <c r="F14" s="191"/>
      <c r="G14" s="191"/>
      <c r="H14" s="191"/>
      <c r="I14" s="191"/>
      <c r="J14" s="191"/>
      <c r="K14" s="191"/>
    </row>
    <row r="15" spans="1:11" x14ac:dyDescent="0.3">
      <c r="A15" s="87" t="s">
        <v>123</v>
      </c>
      <c r="B15" s="146"/>
      <c r="C15" s="146"/>
      <c r="D15" s="146"/>
      <c r="E15" s="191"/>
      <c r="F15" s="191"/>
      <c r="G15" s="191"/>
      <c r="H15" s="191"/>
      <c r="I15" s="191"/>
      <c r="J15" s="191"/>
      <c r="K15" s="191"/>
    </row>
    <row r="16" spans="1:11" x14ac:dyDescent="0.3">
      <c r="A16" s="86" t="s">
        <v>124</v>
      </c>
      <c r="B16" s="146">
        <v>-709057355.17856002</v>
      </c>
      <c r="C16" s="146">
        <v>-662142299.15761256</v>
      </c>
      <c r="D16" s="146">
        <v>-692402082.91886282</v>
      </c>
      <c r="E16" s="191">
        <f t="shared" ref="E16:K16" si="5">D16*1.046</f>
        <v>-724252578.73313057</v>
      </c>
      <c r="F16" s="191">
        <f t="shared" si="5"/>
        <v>-757568197.35485458</v>
      </c>
      <c r="G16" s="191">
        <f t="shared" si="5"/>
        <v>-792416334.43317795</v>
      </c>
      <c r="H16" s="191">
        <f t="shared" si="5"/>
        <v>-828867485.81710422</v>
      </c>
      <c r="I16" s="191">
        <f t="shared" si="5"/>
        <v>-866995390.16469109</v>
      </c>
      <c r="J16" s="191">
        <f t="shared" si="5"/>
        <v>-906877178.1122669</v>
      </c>
      <c r="K16" s="191">
        <f t="shared" si="5"/>
        <v>-948593528.30543125</v>
      </c>
    </row>
    <row r="17" spans="1:11" x14ac:dyDescent="0.3">
      <c r="A17" s="86" t="s">
        <v>39</v>
      </c>
      <c r="B17" s="146"/>
      <c r="C17" s="146"/>
      <c r="D17" s="146"/>
      <c r="E17" s="191"/>
      <c r="F17" s="191"/>
      <c r="G17" s="191"/>
      <c r="H17" s="191"/>
      <c r="I17" s="191"/>
      <c r="J17" s="191"/>
      <c r="K17" s="191"/>
    </row>
    <row r="18" spans="1:11" x14ac:dyDescent="0.3">
      <c r="A18" s="86" t="s">
        <v>125</v>
      </c>
      <c r="B18" s="146"/>
      <c r="C18" s="146"/>
      <c r="D18" s="146"/>
      <c r="E18" s="191"/>
      <c r="F18" s="191"/>
      <c r="G18" s="191"/>
      <c r="H18" s="191"/>
      <c r="I18" s="191"/>
      <c r="J18" s="191"/>
      <c r="K18" s="192"/>
    </row>
    <row r="19" spans="1:11" ht="26.25" x14ac:dyDescent="0.3">
      <c r="A19" s="88" t="s">
        <v>126</v>
      </c>
      <c r="B19" s="147">
        <f>B9+B10+B11+B12+B13+B16</f>
        <v>281829603.67320001</v>
      </c>
      <c r="C19" s="147">
        <f t="shared" ref="C19:D19" si="6">C9+C10+C11+C12+C13+C16</f>
        <v>453334315.80132842</v>
      </c>
      <c r="D19" s="147">
        <f t="shared" si="6"/>
        <v>517992996.32818961</v>
      </c>
      <c r="E19" s="193">
        <f t="shared" ref="E19:K19" si="7">E9+E10+E11+E12+E13+E16</f>
        <v>541820674.15928614</v>
      </c>
      <c r="F19" s="193">
        <f t="shared" si="7"/>
        <v>566744425.17061329</v>
      </c>
      <c r="G19" s="193">
        <f t="shared" si="7"/>
        <v>592814668.7284615</v>
      </c>
      <c r="H19" s="193">
        <f t="shared" si="7"/>
        <v>620084143.4899708</v>
      </c>
      <c r="I19" s="193">
        <f t="shared" si="7"/>
        <v>648608014.0905093</v>
      </c>
      <c r="J19" s="193">
        <f t="shared" si="7"/>
        <v>678443982.73867261</v>
      </c>
      <c r="K19" s="193">
        <f t="shared" si="7"/>
        <v>709652405.94465148</v>
      </c>
    </row>
    <row r="20" spans="1:11" x14ac:dyDescent="0.3">
      <c r="A20" s="89"/>
      <c r="B20" s="146"/>
      <c r="C20" s="146"/>
      <c r="D20" s="146"/>
      <c r="E20" s="191"/>
      <c r="F20" s="191"/>
      <c r="G20" s="191"/>
      <c r="H20" s="191"/>
      <c r="I20" s="191"/>
      <c r="J20" s="191"/>
      <c r="K20" s="192"/>
    </row>
    <row r="21" spans="1:11" ht="26.25" x14ac:dyDescent="0.3">
      <c r="A21" s="90" t="s">
        <v>127</v>
      </c>
      <c r="B21" s="146"/>
      <c r="C21" s="146"/>
      <c r="D21" s="146"/>
      <c r="E21" s="191"/>
      <c r="F21" s="191"/>
      <c r="G21" s="191"/>
      <c r="H21" s="191"/>
      <c r="I21" s="191"/>
      <c r="J21" s="191"/>
      <c r="K21" s="192"/>
    </row>
    <row r="22" spans="1:11" x14ac:dyDescent="0.3">
      <c r="A22" s="87" t="s">
        <v>117</v>
      </c>
      <c r="B22" s="146"/>
      <c r="C22" s="146"/>
      <c r="D22" s="146"/>
      <c r="E22" s="191"/>
      <c r="F22" s="191"/>
      <c r="G22" s="191"/>
      <c r="H22" s="191"/>
      <c r="I22" s="191"/>
      <c r="J22" s="191"/>
      <c r="K22" s="192"/>
    </row>
    <row r="23" spans="1:11" x14ac:dyDescent="0.3">
      <c r="A23" s="86" t="s">
        <v>128</v>
      </c>
      <c r="B23" s="146"/>
      <c r="C23" s="146"/>
      <c r="D23" s="146"/>
      <c r="E23" s="191"/>
      <c r="F23" s="191"/>
      <c r="G23" s="191"/>
      <c r="H23" s="191"/>
      <c r="I23" s="191"/>
      <c r="J23" s="191"/>
      <c r="K23" s="192"/>
    </row>
    <row r="24" spans="1:11" x14ac:dyDescent="0.3">
      <c r="A24" s="86" t="s">
        <v>129</v>
      </c>
      <c r="B24" s="146"/>
      <c r="C24" s="146"/>
      <c r="D24" s="146"/>
      <c r="E24" s="191"/>
      <c r="F24" s="191"/>
      <c r="G24" s="191"/>
      <c r="H24" s="191"/>
      <c r="I24" s="191"/>
      <c r="J24" s="191"/>
      <c r="K24" s="192"/>
    </row>
    <row r="25" spans="1:11" ht="26.25" x14ac:dyDescent="0.3">
      <c r="A25" s="91" t="s">
        <v>130</v>
      </c>
      <c r="B25" s="146"/>
      <c r="C25" s="146"/>
      <c r="D25" s="146"/>
      <c r="E25" s="191"/>
      <c r="F25" s="191"/>
      <c r="G25" s="191"/>
      <c r="H25" s="191"/>
      <c r="I25" s="191"/>
      <c r="J25" s="191"/>
      <c r="K25" s="192"/>
    </row>
    <row r="26" spans="1:11" ht="26.25" x14ac:dyDescent="0.3">
      <c r="A26" s="92" t="s">
        <v>131</v>
      </c>
      <c r="B26" s="146"/>
      <c r="C26" s="146"/>
      <c r="D26" s="146"/>
      <c r="E26" s="191"/>
      <c r="F26" s="191"/>
      <c r="G26" s="191"/>
      <c r="H26" s="191"/>
      <c r="I26" s="191"/>
      <c r="J26" s="191"/>
      <c r="K26" s="192"/>
    </row>
    <row r="27" spans="1:11" x14ac:dyDescent="0.3">
      <c r="A27" s="85" t="s">
        <v>123</v>
      </c>
      <c r="B27" s="146"/>
      <c r="C27" s="146"/>
      <c r="D27" s="146"/>
      <c r="E27" s="191"/>
      <c r="F27" s="191"/>
      <c r="G27" s="191"/>
      <c r="H27" s="191"/>
      <c r="I27" s="191"/>
      <c r="J27" s="191"/>
      <c r="K27" s="192"/>
    </row>
    <row r="28" spans="1:11" x14ac:dyDescent="0.3">
      <c r="A28" s="93" t="s">
        <v>132</v>
      </c>
      <c r="B28" s="146">
        <v>-307046000</v>
      </c>
      <c r="C28" s="146">
        <v>-389299000</v>
      </c>
      <c r="D28" s="146">
        <v>-437283000</v>
      </c>
      <c r="E28" s="191">
        <f t="shared" ref="E28:K28" si="8">D28*1.046</f>
        <v>-457398018</v>
      </c>
      <c r="F28" s="191">
        <f t="shared" si="8"/>
        <v>-478438326.82800001</v>
      </c>
      <c r="G28" s="191">
        <f t="shared" si="8"/>
        <v>-500446489.86208802</v>
      </c>
      <c r="H28" s="191">
        <f t="shared" si="8"/>
        <v>-523467028.39574409</v>
      </c>
      <c r="I28" s="191">
        <f t="shared" si="8"/>
        <v>-547546511.70194829</v>
      </c>
      <c r="J28" s="191">
        <f t="shared" si="8"/>
        <v>-572733651.24023795</v>
      </c>
      <c r="K28" s="192">
        <f t="shared" si="8"/>
        <v>-599079399.19728887</v>
      </c>
    </row>
    <row r="29" spans="1:11" ht="26.25" x14ac:dyDescent="0.3">
      <c r="A29" s="94" t="s">
        <v>133</v>
      </c>
      <c r="B29" s="148">
        <f>B28</f>
        <v>-307046000</v>
      </c>
      <c r="C29" s="148">
        <f t="shared" ref="C29:D29" si="9">C28</f>
        <v>-389299000</v>
      </c>
      <c r="D29" s="148">
        <f t="shared" si="9"/>
        <v>-437283000</v>
      </c>
      <c r="E29" s="194">
        <f t="shared" ref="E29:K29" si="10">D29*1.054</f>
        <v>-460896282</v>
      </c>
      <c r="F29" s="194">
        <f t="shared" si="10"/>
        <v>-485784681.22800004</v>
      </c>
      <c r="G29" s="194">
        <f t="shared" si="10"/>
        <v>-512017054.01431209</v>
      </c>
      <c r="H29" s="194">
        <f t="shared" si="10"/>
        <v>-539665974.93108499</v>
      </c>
      <c r="I29" s="194">
        <f t="shared" si="10"/>
        <v>-568807937.57736361</v>
      </c>
      <c r="J29" s="194">
        <f t="shared" si="10"/>
        <v>-599523566.2065413</v>
      </c>
      <c r="K29" s="195">
        <f t="shared" si="10"/>
        <v>-631897838.78169453</v>
      </c>
    </row>
    <row r="30" spans="1:11" x14ac:dyDescent="0.3">
      <c r="A30" s="95"/>
      <c r="B30" s="146"/>
      <c r="C30" s="146"/>
      <c r="D30" s="146"/>
      <c r="E30" s="191"/>
      <c r="F30" s="191"/>
      <c r="G30" s="191"/>
      <c r="H30" s="191"/>
      <c r="I30" s="191"/>
      <c r="J30" s="191"/>
      <c r="K30" s="192"/>
    </row>
    <row r="31" spans="1:11" ht="26.25" x14ac:dyDescent="0.3">
      <c r="A31" s="84" t="s">
        <v>134</v>
      </c>
      <c r="B31" s="146"/>
      <c r="C31" s="146"/>
      <c r="D31" s="146"/>
      <c r="E31" s="191"/>
      <c r="F31" s="191"/>
      <c r="G31" s="191"/>
      <c r="H31" s="191"/>
      <c r="I31" s="191"/>
      <c r="J31" s="191"/>
      <c r="K31" s="192"/>
    </row>
    <row r="32" spans="1:11" x14ac:dyDescent="0.3">
      <c r="A32" s="85" t="s">
        <v>117</v>
      </c>
      <c r="B32" s="146"/>
      <c r="C32" s="146"/>
      <c r="D32" s="146"/>
      <c r="E32" s="191"/>
      <c r="F32" s="191"/>
      <c r="G32" s="191"/>
      <c r="H32" s="191"/>
      <c r="I32" s="191"/>
      <c r="J32" s="191"/>
      <c r="K32" s="192"/>
    </row>
    <row r="33" spans="1:11" x14ac:dyDescent="0.3">
      <c r="A33" s="93" t="s">
        <v>135</v>
      </c>
      <c r="B33" s="146">
        <v>0</v>
      </c>
      <c r="C33" s="146"/>
      <c r="D33" s="146"/>
      <c r="E33" s="191"/>
      <c r="F33" s="191"/>
      <c r="G33" s="191"/>
      <c r="H33" s="191"/>
      <c r="I33" s="191"/>
      <c r="J33" s="191"/>
      <c r="K33" s="192"/>
    </row>
    <row r="34" spans="1:11" x14ac:dyDescent="0.3">
      <c r="A34" s="93" t="s">
        <v>136</v>
      </c>
      <c r="B34" s="146">
        <v>0</v>
      </c>
      <c r="C34" s="146"/>
      <c r="D34" s="146"/>
      <c r="E34" s="191"/>
      <c r="F34" s="191"/>
      <c r="G34" s="191"/>
      <c r="H34" s="191"/>
      <c r="I34" s="191"/>
      <c r="J34" s="191"/>
      <c r="K34" s="192"/>
    </row>
    <row r="35" spans="1:11" x14ac:dyDescent="0.3">
      <c r="A35" s="93" t="s">
        <v>137</v>
      </c>
      <c r="B35" s="146">
        <v>1769021.5201999999</v>
      </c>
      <c r="C35" s="146">
        <v>1850396.5101292001</v>
      </c>
      <c r="D35" s="146">
        <v>1935514.7495951434</v>
      </c>
      <c r="E35" s="191">
        <f t="shared" ref="E35:K35" si="11">D35*1.046</f>
        <v>2024548.4280765201</v>
      </c>
      <c r="F35" s="191">
        <f t="shared" si="11"/>
        <v>2117677.6557680401</v>
      </c>
      <c r="G35" s="191">
        <f t="shared" si="11"/>
        <v>2215090.8279333701</v>
      </c>
      <c r="H35" s="191">
        <f t="shared" si="11"/>
        <v>2316985.0060183052</v>
      </c>
      <c r="I35" s="191">
        <f t="shared" si="11"/>
        <v>2423566.3162951474</v>
      </c>
      <c r="J35" s="191">
        <f t="shared" si="11"/>
        <v>2535050.3668447244</v>
      </c>
      <c r="K35" s="192">
        <f t="shared" si="11"/>
        <v>2651662.6837195819</v>
      </c>
    </row>
    <row r="36" spans="1:11" x14ac:dyDescent="0.3">
      <c r="A36" s="85" t="s">
        <v>123</v>
      </c>
      <c r="B36" s="146"/>
      <c r="C36" s="146"/>
      <c r="D36" s="146"/>
      <c r="E36" s="191"/>
      <c r="F36" s="191"/>
      <c r="G36" s="191"/>
      <c r="H36" s="191"/>
      <c r="I36" s="191"/>
      <c r="J36" s="191"/>
      <c r="K36" s="192"/>
    </row>
    <row r="37" spans="1:11" x14ac:dyDescent="0.3">
      <c r="A37" s="93" t="s">
        <v>138</v>
      </c>
      <c r="B37" s="146">
        <v>0</v>
      </c>
      <c r="C37" s="146"/>
      <c r="D37" s="146"/>
      <c r="E37" s="191"/>
      <c r="F37" s="191"/>
      <c r="G37" s="191"/>
      <c r="H37" s="191"/>
      <c r="I37" s="191"/>
      <c r="J37" s="191"/>
      <c r="K37" s="192"/>
    </row>
    <row r="38" spans="1:11" ht="26.25" x14ac:dyDescent="0.3">
      <c r="A38" s="94" t="s">
        <v>139</v>
      </c>
      <c r="B38" s="147">
        <v>1769021.5201999999</v>
      </c>
      <c r="C38" s="147">
        <v>1850396.5101292001</v>
      </c>
      <c r="D38" s="147">
        <v>1935514.7495951434</v>
      </c>
      <c r="E38" s="193">
        <f>E35</f>
        <v>2024548.4280765201</v>
      </c>
      <c r="F38" s="193">
        <f t="shared" ref="F38:K38" si="12">F35</f>
        <v>2117677.6557680401</v>
      </c>
      <c r="G38" s="193">
        <f t="shared" si="12"/>
        <v>2215090.8279333701</v>
      </c>
      <c r="H38" s="193">
        <f t="shared" si="12"/>
        <v>2316985.0060183052</v>
      </c>
      <c r="I38" s="193">
        <f t="shared" si="12"/>
        <v>2423566.3162951474</v>
      </c>
      <c r="J38" s="193">
        <f t="shared" si="12"/>
        <v>2535050.3668447244</v>
      </c>
      <c r="K38" s="193">
        <f t="shared" si="12"/>
        <v>2651662.6837195819</v>
      </c>
    </row>
    <row r="39" spans="1:11" x14ac:dyDescent="0.3">
      <c r="A39" s="95"/>
      <c r="B39" s="146"/>
      <c r="C39" s="146"/>
      <c r="D39" s="146"/>
      <c r="E39" s="191"/>
      <c r="F39" s="191"/>
      <c r="G39" s="191"/>
      <c r="H39" s="191"/>
      <c r="I39" s="191"/>
      <c r="J39" s="191"/>
      <c r="K39" s="192"/>
    </row>
    <row r="40" spans="1:11" ht="26.25" x14ac:dyDescent="0.3">
      <c r="A40" s="84" t="s">
        <v>140</v>
      </c>
      <c r="B40" s="149">
        <f>B19+B29+B38</f>
        <v>-23447374.80659999</v>
      </c>
      <c r="C40" s="149">
        <f t="shared" ref="C40:K40" si="13">C19+C29+C38</f>
        <v>65885712.311457619</v>
      </c>
      <c r="D40" s="149">
        <f t="shared" si="13"/>
        <v>82645511.077784762</v>
      </c>
      <c r="E40" s="194">
        <f t="shared" si="13"/>
        <v>82948940.587362662</v>
      </c>
      <c r="F40" s="194">
        <f t="shared" si="13"/>
        <v>83077421.598381281</v>
      </c>
      <c r="G40" s="194">
        <f t="shared" si="13"/>
        <v>83012705.542082787</v>
      </c>
      <c r="H40" s="194">
        <f t="shared" si="13"/>
        <v>82735153.564904124</v>
      </c>
      <c r="I40" s="194">
        <f t="shared" si="13"/>
        <v>82223642.829440832</v>
      </c>
      <c r="J40" s="194">
        <f t="shared" si="13"/>
        <v>81455466.898976043</v>
      </c>
      <c r="K40" s="194">
        <f t="shared" si="13"/>
        <v>80406229.846676528</v>
      </c>
    </row>
    <row r="41" spans="1:11" x14ac:dyDescent="0.3">
      <c r="A41" s="96" t="s">
        <v>141</v>
      </c>
      <c r="B41" s="149">
        <v>34335181.301260792</v>
      </c>
      <c r="C41" s="149">
        <f>B42</f>
        <v>10887806.494660802</v>
      </c>
      <c r="D41" s="149">
        <v>76773518.806118429</v>
      </c>
      <c r="E41" s="194">
        <v>159419029.88390321</v>
      </c>
      <c r="F41" s="194">
        <v>122420071.05120204</v>
      </c>
      <c r="G41" s="194">
        <v>165732473.9546473</v>
      </c>
      <c r="H41" s="194">
        <v>211383746.61487889</v>
      </c>
      <c r="I41" s="194">
        <v>259500187.99876273</v>
      </c>
      <c r="J41" s="194">
        <v>310214917.21737629</v>
      </c>
      <c r="K41" s="195">
        <v>363668241.81379503</v>
      </c>
    </row>
    <row r="42" spans="1:11" x14ac:dyDescent="0.3">
      <c r="A42" s="97" t="s">
        <v>142</v>
      </c>
      <c r="B42" s="150">
        <f t="shared" ref="B42:K42" si="14">B40+B41</f>
        <v>10887806.494660802</v>
      </c>
      <c r="C42" s="150">
        <f>C40+C41</f>
        <v>76773518.806118429</v>
      </c>
      <c r="D42" s="150">
        <f t="shared" si="14"/>
        <v>159419029.88390321</v>
      </c>
      <c r="E42" s="196">
        <f t="shared" si="14"/>
        <v>242367970.47126585</v>
      </c>
      <c r="F42" s="196">
        <f t="shared" si="14"/>
        <v>205497492.64958334</v>
      </c>
      <c r="G42" s="196">
        <f t="shared" si="14"/>
        <v>248745179.49673009</v>
      </c>
      <c r="H42" s="196">
        <f t="shared" si="14"/>
        <v>294118900.17978299</v>
      </c>
      <c r="I42" s="196">
        <f t="shared" si="14"/>
        <v>341723830.82820356</v>
      </c>
      <c r="J42" s="196">
        <f t="shared" si="14"/>
        <v>391670384.11635232</v>
      </c>
      <c r="K42" s="196">
        <f t="shared" si="14"/>
        <v>444074471.66047156</v>
      </c>
    </row>
  </sheetData>
  <mergeCells count="2">
    <mergeCell ref="A2:K2"/>
    <mergeCell ref="A1:B1"/>
  </mergeCells>
  <pageMargins left="0.7" right="0.7" top="0.75" bottom="0.75" header="0.3" footer="0.3"/>
  <pageSetup scale="6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5" zoomScaleNormal="85" workbookViewId="0">
      <selection activeCell="B5" sqref="B5:K5"/>
    </sheetView>
  </sheetViews>
  <sheetFormatPr defaultColWidth="8.85546875" defaultRowHeight="16.5" x14ac:dyDescent="0.3"/>
  <cols>
    <col min="1" max="1" width="39.28515625" style="151" bestFit="1" customWidth="1"/>
    <col min="2" max="4" width="15.5703125" style="144" customWidth="1"/>
    <col min="5" max="6" width="15.5703125" style="183" customWidth="1"/>
    <col min="7" max="11" width="15.5703125" style="144" customWidth="1"/>
    <col min="12" max="16384" width="8.85546875" style="151"/>
  </cols>
  <sheetData>
    <row r="1" spans="1:11" ht="18.75" x14ac:dyDescent="0.3">
      <c r="A1" s="254" t="s">
        <v>192</v>
      </c>
      <c r="B1" s="254"/>
      <c r="C1" s="53"/>
      <c r="D1" s="53"/>
      <c r="E1" s="184"/>
      <c r="F1" s="184"/>
      <c r="G1" s="53"/>
      <c r="H1" s="53"/>
      <c r="I1" s="53"/>
      <c r="J1" s="53"/>
      <c r="K1" s="54"/>
    </row>
    <row r="2" spans="1:11" ht="18.75" x14ac:dyDescent="0.3">
      <c r="A2" s="260" t="s">
        <v>157</v>
      </c>
      <c r="B2" s="261"/>
      <c r="C2" s="261"/>
      <c r="D2" s="261"/>
      <c r="E2" s="261"/>
      <c r="F2" s="261"/>
      <c r="G2" s="261"/>
      <c r="H2" s="261"/>
      <c r="I2" s="261"/>
      <c r="J2" s="261"/>
      <c r="K2" s="262"/>
    </row>
    <row r="3" spans="1:11" ht="18.75" x14ac:dyDescent="0.3">
      <c r="A3" s="50"/>
      <c r="B3" s="55"/>
      <c r="C3" s="55"/>
      <c r="D3" s="55"/>
      <c r="E3" s="182"/>
      <c r="F3" s="182"/>
      <c r="G3" s="55"/>
      <c r="H3" s="55"/>
      <c r="I3" s="55"/>
      <c r="J3" s="55"/>
      <c r="K3" s="56"/>
    </row>
    <row r="4" spans="1:11" x14ac:dyDescent="0.3">
      <c r="A4" s="152" t="s">
        <v>47</v>
      </c>
      <c r="B4" s="71" t="s">
        <v>4</v>
      </c>
      <c r="C4" s="71" t="s">
        <v>5</v>
      </c>
      <c r="D4" s="71" t="s">
        <v>6</v>
      </c>
      <c r="E4" s="71" t="s">
        <v>7</v>
      </c>
      <c r="F4" s="71" t="s">
        <v>8</v>
      </c>
      <c r="G4" s="71" t="s">
        <v>9</v>
      </c>
      <c r="H4" s="71" t="s">
        <v>10</v>
      </c>
      <c r="I4" s="71" t="s">
        <v>11</v>
      </c>
      <c r="J4" s="71" t="s">
        <v>12</v>
      </c>
      <c r="K4" s="71" t="s">
        <v>13</v>
      </c>
    </row>
    <row r="5" spans="1:11" x14ac:dyDescent="0.3">
      <c r="A5" s="153" t="s">
        <v>16</v>
      </c>
      <c r="B5" s="161" t="s">
        <v>493</v>
      </c>
      <c r="C5" s="161" t="s">
        <v>494</v>
      </c>
      <c r="D5" s="161" t="s">
        <v>495</v>
      </c>
      <c r="E5" s="161" t="s">
        <v>496</v>
      </c>
      <c r="F5" s="161" t="s">
        <v>497</v>
      </c>
      <c r="G5" s="161" t="s">
        <v>498</v>
      </c>
      <c r="H5" s="161" t="s">
        <v>499</v>
      </c>
      <c r="I5" s="161" t="s">
        <v>500</v>
      </c>
      <c r="J5" s="161" t="s">
        <v>501</v>
      </c>
      <c r="K5" s="161" t="s">
        <v>530</v>
      </c>
    </row>
    <row r="6" spans="1:11" ht="27" customHeight="1" x14ac:dyDescent="0.3">
      <c r="A6" s="154" t="s">
        <v>143</v>
      </c>
      <c r="B6" s="140"/>
      <c r="C6" s="140"/>
      <c r="D6" s="140"/>
      <c r="E6" s="162"/>
      <c r="F6" s="162"/>
      <c r="G6" s="140"/>
      <c r="H6" s="140"/>
      <c r="I6" s="140"/>
      <c r="J6" s="140"/>
      <c r="K6" s="140"/>
    </row>
    <row r="7" spans="1:11" x14ac:dyDescent="0.3">
      <c r="A7" s="155" t="s">
        <v>144</v>
      </c>
      <c r="B7" s="141">
        <v>10887806.494660802</v>
      </c>
      <c r="C7" s="141">
        <v>76773518.806118429</v>
      </c>
      <c r="D7" s="141">
        <v>159419029.88390321</v>
      </c>
      <c r="E7" s="163">
        <f>'Table A7_B7'!E42</f>
        <v>242367970.47126585</v>
      </c>
      <c r="F7" s="163">
        <f>'Table A7_B7'!F42</f>
        <v>205497492.64958334</v>
      </c>
      <c r="G7" s="141">
        <f>'Table A7_B7'!G42</f>
        <v>248745179.49673009</v>
      </c>
      <c r="H7" s="141">
        <f>'Table A7_B7'!H42</f>
        <v>294118900.17978299</v>
      </c>
      <c r="I7" s="141">
        <f>'Table A7_B7'!I42</f>
        <v>341723830.82820356</v>
      </c>
      <c r="J7" s="141">
        <f>'Table A7_B7'!J42</f>
        <v>391670384.11635232</v>
      </c>
      <c r="K7" s="141">
        <f>'Table A7_B7'!K42</f>
        <v>444074471.66047156</v>
      </c>
    </row>
    <row r="8" spans="1:11" x14ac:dyDescent="0.3">
      <c r="A8" s="156" t="s">
        <v>145</v>
      </c>
      <c r="B8" s="141"/>
      <c r="C8" s="141"/>
      <c r="D8" s="141"/>
      <c r="E8" s="163"/>
      <c r="F8" s="163"/>
      <c r="G8" s="141"/>
      <c r="H8" s="141"/>
      <c r="I8" s="141"/>
      <c r="J8" s="141"/>
      <c r="K8" s="141"/>
    </row>
    <row r="9" spans="1:11" x14ac:dyDescent="0.3">
      <c r="A9" s="155" t="s">
        <v>146</v>
      </c>
      <c r="B9" s="164"/>
      <c r="C9" s="164"/>
      <c r="D9" s="164"/>
      <c r="E9" s="165"/>
      <c r="F9" s="165"/>
      <c r="G9" s="164"/>
      <c r="H9" s="164"/>
      <c r="I9" s="164"/>
      <c r="J9" s="164"/>
      <c r="K9" s="164"/>
    </row>
    <row r="10" spans="1:11" x14ac:dyDescent="0.3">
      <c r="A10" s="157" t="s">
        <v>147</v>
      </c>
      <c r="B10" s="142">
        <f>SUM(B7:B9)</f>
        <v>10887806.494660802</v>
      </c>
      <c r="C10" s="142">
        <f t="shared" ref="C10:K10" si="0">SUM(C7:C9)</f>
        <v>76773518.806118429</v>
      </c>
      <c r="D10" s="142">
        <f t="shared" si="0"/>
        <v>159419029.88390321</v>
      </c>
      <c r="E10" s="176">
        <f t="shared" si="0"/>
        <v>242367970.47126585</v>
      </c>
      <c r="F10" s="176">
        <f t="shared" si="0"/>
        <v>205497492.64958334</v>
      </c>
      <c r="G10" s="142">
        <f t="shared" si="0"/>
        <v>248745179.49673009</v>
      </c>
      <c r="H10" s="142">
        <f t="shared" si="0"/>
        <v>294118900.17978299</v>
      </c>
      <c r="I10" s="142">
        <f t="shared" si="0"/>
        <v>341723830.82820356</v>
      </c>
      <c r="J10" s="142">
        <f t="shared" si="0"/>
        <v>391670384.11635232</v>
      </c>
      <c r="K10" s="142">
        <f t="shared" si="0"/>
        <v>444074471.66047156</v>
      </c>
    </row>
    <row r="11" spans="1:11" x14ac:dyDescent="0.3">
      <c r="A11" s="158"/>
      <c r="B11" s="164"/>
      <c r="C11" s="164"/>
      <c r="D11" s="164"/>
      <c r="E11" s="167"/>
      <c r="F11" s="167"/>
      <c r="G11" s="166"/>
      <c r="H11" s="166"/>
      <c r="I11" s="166"/>
      <c r="J11" s="166"/>
      <c r="K11" s="166"/>
    </row>
    <row r="12" spans="1:11" x14ac:dyDescent="0.3">
      <c r="A12" s="154" t="s">
        <v>148</v>
      </c>
      <c r="B12" s="164"/>
      <c r="C12" s="164"/>
      <c r="D12" s="164"/>
      <c r="E12" s="185"/>
      <c r="F12" s="185"/>
      <c r="G12" s="164"/>
      <c r="H12" s="164"/>
      <c r="I12" s="164"/>
      <c r="J12" s="164"/>
      <c r="K12" s="164"/>
    </row>
    <row r="13" spans="1:11" x14ac:dyDescent="0.3">
      <c r="A13" s="155" t="s">
        <v>149</v>
      </c>
      <c r="B13" s="141"/>
      <c r="C13" s="141"/>
      <c r="D13" s="141"/>
      <c r="E13" s="181"/>
      <c r="F13" s="181"/>
      <c r="G13" s="141"/>
      <c r="H13" s="141"/>
      <c r="I13" s="141"/>
      <c r="J13" s="141"/>
      <c r="K13" s="141"/>
    </row>
    <row r="14" spans="1:11" x14ac:dyDescent="0.3">
      <c r="A14" s="155" t="s">
        <v>150</v>
      </c>
      <c r="B14" s="141">
        <v>0</v>
      </c>
      <c r="C14" s="141"/>
      <c r="D14" s="141"/>
      <c r="E14" s="181"/>
      <c r="F14" s="181"/>
      <c r="G14" s="141"/>
      <c r="H14" s="141"/>
      <c r="I14" s="141"/>
      <c r="J14" s="141"/>
      <c r="K14" s="141"/>
    </row>
    <row r="15" spans="1:11" x14ac:dyDescent="0.3">
      <c r="A15" s="155" t="s">
        <v>151</v>
      </c>
      <c r="B15" s="141">
        <v>67940000</v>
      </c>
      <c r="C15" s="141">
        <v>71065240</v>
      </c>
      <c r="D15" s="163">
        <v>74334241.040000007</v>
      </c>
      <c r="E15" s="163">
        <f>D15*1.046</f>
        <v>77753616.127840012</v>
      </c>
      <c r="F15" s="163">
        <f t="shared" ref="F15:K17" si="1">E15*1.046</f>
        <v>81330282.469720662</v>
      </c>
      <c r="G15" s="141">
        <f t="shared" si="1"/>
        <v>85071475.46332781</v>
      </c>
      <c r="H15" s="141">
        <f t="shared" si="1"/>
        <v>88984763.33464089</v>
      </c>
      <c r="I15" s="141">
        <f t="shared" si="1"/>
        <v>93078062.448034376</v>
      </c>
      <c r="J15" s="141">
        <f t="shared" si="1"/>
        <v>97359653.320643961</v>
      </c>
      <c r="K15" s="141">
        <f t="shared" si="1"/>
        <v>101838197.37339358</v>
      </c>
    </row>
    <row r="16" spans="1:11" x14ac:dyDescent="0.3">
      <c r="A16" s="155" t="s">
        <v>152</v>
      </c>
      <c r="B16" s="141">
        <v>26138230</v>
      </c>
      <c r="C16" s="141">
        <v>22476230</v>
      </c>
      <c r="D16" s="141">
        <v>18646230</v>
      </c>
      <c r="E16" s="163">
        <f>-11336038.5675145*-1</f>
        <v>11336038.5675145</v>
      </c>
      <c r="F16" s="163">
        <f>-3689449.76162031*-1</f>
        <v>3689449.7616203101</v>
      </c>
      <c r="G16" s="141">
        <v>-4308882</v>
      </c>
      <c r="H16" s="141">
        <v>-12675137</v>
      </c>
      <c r="I16" s="141">
        <v>-21426240</v>
      </c>
      <c r="J16" s="141">
        <v>-30579893</v>
      </c>
      <c r="K16" s="141">
        <v>-40154615</v>
      </c>
    </row>
    <row r="17" spans="1:11" x14ac:dyDescent="0.3">
      <c r="A17" s="155" t="s">
        <v>153</v>
      </c>
      <c r="B17" s="141">
        <v>23631000</v>
      </c>
      <c r="C17" s="141">
        <v>24718026</v>
      </c>
      <c r="D17" s="141">
        <v>25855055.196000002</v>
      </c>
      <c r="E17" s="163">
        <f>D17*1.046</f>
        <v>27044387.735016003</v>
      </c>
      <c r="F17" s="163">
        <f t="shared" si="1"/>
        <v>28288429.570826739</v>
      </c>
      <c r="G17" s="141">
        <f t="shared" si="1"/>
        <v>29589697.331084769</v>
      </c>
      <c r="H17" s="141">
        <f t="shared" si="1"/>
        <v>30950823.408314671</v>
      </c>
      <c r="I17" s="141">
        <f t="shared" si="1"/>
        <v>32374561.285097148</v>
      </c>
      <c r="J17" s="141">
        <f t="shared" si="1"/>
        <v>33863791.104211621</v>
      </c>
      <c r="K17" s="141">
        <f t="shared" si="1"/>
        <v>35421525.495005354</v>
      </c>
    </row>
    <row r="18" spans="1:11" x14ac:dyDescent="0.3">
      <c r="A18" s="155" t="s">
        <v>154</v>
      </c>
      <c r="B18" s="164">
        <v>0</v>
      </c>
      <c r="C18" s="164">
        <v>0</v>
      </c>
      <c r="D18" s="164">
        <v>0</v>
      </c>
      <c r="E18" s="185"/>
      <c r="F18" s="185"/>
      <c r="G18" s="164"/>
      <c r="H18" s="164"/>
      <c r="I18" s="164"/>
      <c r="J18" s="164"/>
      <c r="K18" s="164"/>
    </row>
    <row r="19" spans="1:11" x14ac:dyDescent="0.3">
      <c r="A19" s="159" t="s">
        <v>155</v>
      </c>
      <c r="B19" s="168">
        <v>0</v>
      </c>
      <c r="C19" s="168">
        <v>0</v>
      </c>
      <c r="D19" s="168">
        <v>0</v>
      </c>
      <c r="E19" s="186"/>
      <c r="F19" s="186"/>
      <c r="G19" s="168"/>
      <c r="H19" s="168"/>
      <c r="I19" s="168"/>
      <c r="J19" s="168"/>
      <c r="K19" s="168"/>
    </row>
    <row r="20" spans="1:11" x14ac:dyDescent="0.3">
      <c r="A20" s="160" t="s">
        <v>502</v>
      </c>
      <c r="B20" s="170">
        <f>SUM(B13:B19)</f>
        <v>117709230</v>
      </c>
      <c r="C20" s="170">
        <f>SUM(C13:C19)</f>
        <v>118259496</v>
      </c>
      <c r="D20" s="171">
        <f>SUM(D13:D19)</f>
        <v>118835526.236</v>
      </c>
      <c r="E20" s="171">
        <f>SUM(E13:E19)</f>
        <v>116134042.43037051</v>
      </c>
      <c r="F20" s="171">
        <f>SUM(F13:F19)</f>
        <v>113308161.80216771</v>
      </c>
      <c r="G20" s="171">
        <f t="shared" ref="G20:K20" si="2">SUM(G13:G19)</f>
        <v>110352290.79441258</v>
      </c>
      <c r="H20" s="171">
        <f t="shared" si="2"/>
        <v>107260449.74295557</v>
      </c>
      <c r="I20" s="171">
        <f t="shared" si="2"/>
        <v>104026383.73313153</v>
      </c>
      <c r="J20" s="171">
        <f t="shared" si="2"/>
        <v>100643551.42485559</v>
      </c>
      <c r="K20" s="171">
        <f t="shared" si="2"/>
        <v>97105107.868398935</v>
      </c>
    </row>
    <row r="21" spans="1:11" x14ac:dyDescent="0.3">
      <c r="A21" s="160" t="s">
        <v>503</v>
      </c>
      <c r="B21" s="170">
        <f>B10-B20</f>
        <v>-106821423.50533921</v>
      </c>
      <c r="C21" s="170">
        <f>C10-C20</f>
        <v>-41485977.193881571</v>
      </c>
      <c r="D21" s="171">
        <f t="shared" ref="D21:K21" si="3">D10-D20</f>
        <v>40583503.647903204</v>
      </c>
      <c r="E21" s="171">
        <f t="shared" si="3"/>
        <v>126233928.04089534</v>
      </c>
      <c r="F21" s="171">
        <f t="shared" si="3"/>
        <v>92189330.847415626</v>
      </c>
      <c r="G21" s="171">
        <f t="shared" si="3"/>
        <v>138392888.70231751</v>
      </c>
      <c r="H21" s="171">
        <f t="shared" si="3"/>
        <v>186858450.43682742</v>
      </c>
      <c r="I21" s="171">
        <f t="shared" si="3"/>
        <v>237697447.09507203</v>
      </c>
      <c r="J21" s="171">
        <f t="shared" si="3"/>
        <v>291026832.69149673</v>
      </c>
      <c r="K21" s="171">
        <f t="shared" si="3"/>
        <v>346969363.79207265</v>
      </c>
    </row>
  </sheetData>
  <mergeCells count="2">
    <mergeCell ref="A2:K2"/>
    <mergeCell ref="A1:B1"/>
  </mergeCells>
  <pageMargins left="0.7" right="0.7" top="0.75" bottom="0.75" header="0.3" footer="0.3"/>
  <pageSetup scale="6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B1" workbookViewId="0">
      <selection activeCell="B5" sqref="B5:K5"/>
    </sheetView>
  </sheetViews>
  <sheetFormatPr defaultColWidth="8.85546875" defaultRowHeight="16.5" x14ac:dyDescent="0.3"/>
  <cols>
    <col min="1" max="1" width="39.28515625" style="151" bestFit="1" customWidth="1"/>
    <col min="2" max="4" width="15.5703125" style="144" customWidth="1"/>
    <col min="5" max="6" width="15.5703125" style="183" customWidth="1"/>
    <col min="7" max="11" width="15.5703125" style="144" customWidth="1"/>
    <col min="12" max="16384" width="8.85546875" style="151"/>
  </cols>
  <sheetData>
    <row r="1" spans="1:11" ht="18.75" x14ac:dyDescent="0.3">
      <c r="A1" s="254" t="s">
        <v>192</v>
      </c>
      <c r="B1" s="254"/>
      <c r="C1" s="53"/>
      <c r="D1" s="53"/>
      <c r="E1" s="184"/>
      <c r="F1" s="184"/>
      <c r="G1" s="53"/>
      <c r="H1" s="53"/>
      <c r="I1" s="53"/>
      <c r="J1" s="53"/>
      <c r="K1" s="54"/>
    </row>
    <row r="2" spans="1:11" ht="18.75" x14ac:dyDescent="0.3">
      <c r="A2" s="260" t="s">
        <v>157</v>
      </c>
      <c r="B2" s="261"/>
      <c r="C2" s="261"/>
      <c r="D2" s="261"/>
      <c r="E2" s="261"/>
      <c r="F2" s="261"/>
      <c r="G2" s="261"/>
      <c r="H2" s="261"/>
      <c r="I2" s="261"/>
      <c r="J2" s="261"/>
      <c r="K2" s="262"/>
    </row>
    <row r="3" spans="1:11" ht="18.75" x14ac:dyDescent="0.3">
      <c r="A3" s="50"/>
      <c r="B3" s="55"/>
      <c r="C3" s="55"/>
      <c r="D3" s="55"/>
      <c r="E3" s="182"/>
      <c r="F3" s="182"/>
      <c r="G3" s="55"/>
      <c r="H3" s="55"/>
      <c r="I3" s="55"/>
      <c r="J3" s="55"/>
      <c r="K3" s="56"/>
    </row>
    <row r="4" spans="1:11" x14ac:dyDescent="0.3">
      <c r="A4" s="152" t="s">
        <v>47</v>
      </c>
      <c r="B4" s="71" t="s">
        <v>4</v>
      </c>
      <c r="C4" s="71" t="s">
        <v>5</v>
      </c>
      <c r="D4" s="71" t="s">
        <v>6</v>
      </c>
      <c r="E4" s="71" t="s">
        <v>7</v>
      </c>
      <c r="F4" s="71" t="s">
        <v>8</v>
      </c>
      <c r="G4" s="71" t="s">
        <v>9</v>
      </c>
      <c r="H4" s="71" t="s">
        <v>10</v>
      </c>
      <c r="I4" s="71" t="s">
        <v>11</v>
      </c>
      <c r="J4" s="71" t="s">
        <v>12</v>
      </c>
      <c r="K4" s="71" t="s">
        <v>13</v>
      </c>
    </row>
    <row r="5" spans="1:11" x14ac:dyDescent="0.3">
      <c r="A5" s="153" t="s">
        <v>16</v>
      </c>
      <c r="B5" s="161" t="s">
        <v>493</v>
      </c>
      <c r="C5" s="161" t="s">
        <v>494</v>
      </c>
      <c r="D5" s="161" t="s">
        <v>495</v>
      </c>
      <c r="E5" s="161" t="s">
        <v>496</v>
      </c>
      <c r="F5" s="161" t="s">
        <v>497</v>
      </c>
      <c r="G5" s="161" t="s">
        <v>498</v>
      </c>
      <c r="H5" s="161" t="s">
        <v>499</v>
      </c>
      <c r="I5" s="161" t="s">
        <v>500</v>
      </c>
      <c r="J5" s="161" t="s">
        <v>501</v>
      </c>
      <c r="K5" s="161" t="s">
        <v>530</v>
      </c>
    </row>
    <row r="6" spans="1:11" ht="27" hidden="1" customHeight="1" x14ac:dyDescent="0.3">
      <c r="A6" s="154"/>
      <c r="B6" s="140"/>
      <c r="C6" s="140"/>
      <c r="D6" s="140"/>
      <c r="E6" s="162"/>
      <c r="F6" s="162"/>
      <c r="G6" s="140"/>
      <c r="H6" s="140"/>
      <c r="I6" s="140"/>
      <c r="J6" s="140"/>
      <c r="K6" s="140"/>
    </row>
    <row r="7" spans="1:11" hidden="1" x14ac:dyDescent="0.3">
      <c r="A7" s="155"/>
      <c r="B7" s="141"/>
      <c r="C7" s="141"/>
      <c r="D7" s="141"/>
      <c r="E7" s="163"/>
      <c r="F7" s="163"/>
      <c r="G7" s="141"/>
      <c r="H7" s="141"/>
      <c r="I7" s="141"/>
      <c r="J7" s="141"/>
      <c r="K7" s="141"/>
    </row>
    <row r="8" spans="1:11" hidden="1" x14ac:dyDescent="0.3">
      <c r="A8" s="156"/>
      <c r="B8" s="141"/>
      <c r="C8" s="141"/>
      <c r="D8" s="141"/>
      <c r="E8" s="163"/>
      <c r="F8" s="163"/>
      <c r="G8" s="141"/>
      <c r="H8" s="141"/>
      <c r="I8" s="141"/>
      <c r="J8" s="141"/>
      <c r="K8" s="141"/>
    </row>
    <row r="9" spans="1:11" hidden="1" x14ac:dyDescent="0.3">
      <c r="A9" s="155"/>
      <c r="B9" s="164"/>
      <c r="C9" s="164"/>
      <c r="D9" s="164"/>
      <c r="E9" s="165"/>
      <c r="F9" s="165"/>
      <c r="G9" s="164"/>
      <c r="H9" s="164"/>
      <c r="I9" s="164"/>
      <c r="J9" s="164"/>
      <c r="K9" s="164"/>
    </row>
    <row r="10" spans="1:11" hidden="1" x14ac:dyDescent="0.3">
      <c r="A10" s="157"/>
      <c r="B10" s="142"/>
      <c r="C10" s="142"/>
      <c r="D10" s="142"/>
      <c r="E10" s="176"/>
      <c r="F10" s="176"/>
      <c r="G10" s="142"/>
      <c r="H10" s="142"/>
      <c r="I10" s="142"/>
      <c r="J10" s="142"/>
      <c r="K10" s="142"/>
    </row>
    <row r="11" spans="1:11" hidden="1" x14ac:dyDescent="0.3">
      <c r="A11" s="158"/>
      <c r="B11" s="164"/>
      <c r="C11" s="164"/>
      <c r="D11" s="164"/>
      <c r="E11" s="167"/>
      <c r="F11" s="167"/>
      <c r="G11" s="166"/>
      <c r="H11" s="166"/>
      <c r="I11" s="166"/>
      <c r="J11" s="166"/>
      <c r="K11" s="166"/>
    </row>
    <row r="12" spans="1:11" hidden="1" x14ac:dyDescent="0.3">
      <c r="A12" s="154"/>
      <c r="B12" s="164"/>
      <c r="C12" s="164"/>
      <c r="D12" s="164"/>
      <c r="E12" s="185"/>
      <c r="F12" s="185"/>
      <c r="G12" s="164"/>
      <c r="H12" s="164"/>
      <c r="I12" s="164"/>
      <c r="J12" s="164"/>
      <c r="K12" s="164"/>
    </row>
    <row r="13" spans="1:11" hidden="1" x14ac:dyDescent="0.3">
      <c r="A13" s="155"/>
      <c r="B13" s="141"/>
      <c r="C13" s="141"/>
      <c r="D13" s="141"/>
      <c r="E13" s="181"/>
      <c r="F13" s="181"/>
      <c r="G13" s="141"/>
      <c r="H13" s="141"/>
      <c r="I13" s="141"/>
      <c r="J13" s="141"/>
      <c r="K13" s="141"/>
    </row>
    <row r="14" spans="1:11" hidden="1" x14ac:dyDescent="0.3">
      <c r="A14" s="155"/>
      <c r="B14" s="141"/>
      <c r="C14" s="141"/>
      <c r="D14" s="141"/>
      <c r="E14" s="181"/>
      <c r="F14" s="181"/>
      <c r="G14" s="141"/>
      <c r="H14" s="141"/>
      <c r="I14" s="141"/>
      <c r="J14" s="141"/>
      <c r="K14" s="141"/>
    </row>
    <row r="15" spans="1:11" hidden="1" x14ac:dyDescent="0.3">
      <c r="A15" s="155"/>
      <c r="B15" s="141"/>
      <c r="C15" s="141"/>
      <c r="D15" s="163"/>
      <c r="E15" s="163"/>
      <c r="F15" s="163"/>
      <c r="G15" s="141"/>
      <c r="H15" s="141"/>
      <c r="I15" s="141"/>
      <c r="J15" s="141"/>
      <c r="K15" s="141"/>
    </row>
    <row r="16" spans="1:11" x14ac:dyDescent="0.3">
      <c r="A16" s="155" t="s">
        <v>526</v>
      </c>
      <c r="B16" s="141">
        <f>'Table A6_B6'!B10+'Table A6_B6'!B11+'Table A6_B6'!B17</f>
        <v>291642993.71100008</v>
      </c>
      <c r="C16" s="141">
        <f>'Table A6_B6'!C10+'Table A6_B6'!C11+'Table A6_B6'!C17</f>
        <v>298695646.51587003</v>
      </c>
      <c r="D16" s="141">
        <f>'Table A6_B6'!D10+'Table A6_B6'!D11+'Table A6_B6'!D17</f>
        <v>306072720.73651272</v>
      </c>
      <c r="E16" s="141">
        <f>'Table A6_B6'!E10+'Table A6_B6'!E11+'Table A6_B6'!E17</f>
        <v>320152065.8903923</v>
      </c>
      <c r="F16" s="141">
        <f>'Table A6_B6'!F10+'Table A6_B6'!F11+'Table A6_B6'!F17</f>
        <v>334879060.92135036</v>
      </c>
      <c r="G16" s="141">
        <f>'Table A6_B6'!G10+'Table A6_B6'!G11+'Table A6_B6'!G17</f>
        <v>350283497.72373253</v>
      </c>
      <c r="H16" s="141">
        <f>'Table A6_B6'!H10+'Table A6_B6'!H11+'Table A6_B6'!H17</f>
        <v>366396538.61902422</v>
      </c>
      <c r="I16" s="141">
        <f>'Table A6_B6'!I10+'Table A6_B6'!I11+'Table A6_B6'!I17</f>
        <v>383250779.39549935</v>
      </c>
      <c r="J16" s="141">
        <f>'Table A6_B6'!J10+'Table A6_B6'!J11+'Table A6_B6'!J17</f>
        <v>400880315.24769235</v>
      </c>
      <c r="K16" s="141">
        <f>'Table A6_B6'!K10+'Table A6_B6'!K11+'Table A6_B6'!K17</f>
        <v>419320809.7490862</v>
      </c>
    </row>
    <row r="17" spans="1:11" x14ac:dyDescent="0.3">
      <c r="A17" s="155" t="s">
        <v>525</v>
      </c>
      <c r="B17" s="198">
        <v>0.51922261057467656</v>
      </c>
      <c r="C17" s="198">
        <v>0.51922261057467656</v>
      </c>
      <c r="D17" s="198">
        <v>0.51922261057467656</v>
      </c>
      <c r="E17" s="198">
        <v>0.519222610574677</v>
      </c>
      <c r="F17" s="198">
        <v>0.51922261057467656</v>
      </c>
      <c r="G17" s="198">
        <v>0.51922261057467656</v>
      </c>
      <c r="H17" s="198">
        <v>0.51922261057467656</v>
      </c>
      <c r="I17" s="198">
        <v>0.51922261057467656</v>
      </c>
      <c r="J17" s="198">
        <v>0.51922261057467656</v>
      </c>
      <c r="K17" s="198">
        <v>0.51922261057467656</v>
      </c>
    </row>
    <row r="18" spans="1:11" x14ac:dyDescent="0.3">
      <c r="A18" s="155" t="s">
        <v>527</v>
      </c>
      <c r="B18" s="200">
        <f>B16*B17</f>
        <v>151427636.55043945</v>
      </c>
      <c r="C18" s="164">
        <f t="shared" ref="C18:K18" si="0">C16*C17</f>
        <v>155089533.35126084</v>
      </c>
      <c r="D18" s="164">
        <f t="shared" si="0"/>
        <v>158919877.08650607</v>
      </c>
      <c r="E18" s="164">
        <f t="shared" si="0"/>
        <v>166230191.43248549</v>
      </c>
      <c r="F18" s="164">
        <f t="shared" si="0"/>
        <v>173876780.23837969</v>
      </c>
      <c r="G18" s="164">
        <f t="shared" si="0"/>
        <v>181875112.12934518</v>
      </c>
      <c r="H18" s="164">
        <f t="shared" si="0"/>
        <v>190241367.28729504</v>
      </c>
      <c r="I18" s="164">
        <f t="shared" si="0"/>
        <v>198992470.18251064</v>
      </c>
      <c r="J18" s="164">
        <f t="shared" si="0"/>
        <v>208146123.81090614</v>
      </c>
      <c r="K18" s="164">
        <f t="shared" si="0"/>
        <v>217720845.50620782</v>
      </c>
    </row>
    <row r="19" spans="1:11" x14ac:dyDescent="0.3">
      <c r="A19" s="159" t="s">
        <v>528</v>
      </c>
      <c r="B19" s="168">
        <v>177566230</v>
      </c>
      <c r="C19" s="168">
        <v>177566230</v>
      </c>
      <c r="D19" s="168">
        <v>177566230</v>
      </c>
      <c r="E19" s="169">
        <v>177566230</v>
      </c>
      <c r="F19" s="169">
        <v>177566230</v>
      </c>
      <c r="G19" s="168">
        <v>177566230</v>
      </c>
      <c r="H19" s="168">
        <v>177566230</v>
      </c>
      <c r="I19" s="168">
        <v>177566230</v>
      </c>
      <c r="J19" s="168">
        <v>177566230</v>
      </c>
      <c r="K19" s="168">
        <v>177566230</v>
      </c>
    </row>
    <row r="20" spans="1:11" x14ac:dyDescent="0.3">
      <c r="A20" s="160" t="s">
        <v>529</v>
      </c>
      <c r="B20" s="170">
        <f>B18-B19</f>
        <v>-26138593.449560553</v>
      </c>
      <c r="C20" s="170">
        <f t="shared" ref="C20:D20" si="1">C18-C19</f>
        <v>-22476696.648739159</v>
      </c>
      <c r="D20" s="170">
        <f t="shared" si="1"/>
        <v>-18646352.913493931</v>
      </c>
      <c r="E20" s="171">
        <f>E18-E19</f>
        <v>-11336038.567514509</v>
      </c>
      <c r="F20" s="171">
        <f t="shared" ref="F20:K20" si="2">F18-F19</f>
        <v>-3689449.7616203129</v>
      </c>
      <c r="G20" s="171">
        <f t="shared" si="2"/>
        <v>4308882.1293451786</v>
      </c>
      <c r="H20" s="171">
        <f t="shared" si="2"/>
        <v>12675137.287295043</v>
      </c>
      <c r="I20" s="171">
        <f t="shared" si="2"/>
        <v>21426240.182510644</v>
      </c>
      <c r="J20" s="171">
        <f t="shared" si="2"/>
        <v>30579893.810906142</v>
      </c>
      <c r="K20" s="171">
        <f t="shared" si="2"/>
        <v>40154615.506207824</v>
      </c>
    </row>
    <row r="25" spans="1:11" x14ac:dyDescent="0.3">
      <c r="C25" s="199"/>
    </row>
  </sheetData>
  <mergeCells count="2">
    <mergeCell ref="A1:B1"/>
    <mergeCell ref="A2:K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0DF7CEFED47C4081EBACCFBCE62303" ma:contentTypeVersion="1" ma:contentTypeDescription="Create a new document." ma:contentTypeScope="" ma:versionID="d248963deac00380932ed576ff414a4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B69CCC-4BCD-4E3C-8999-6BEB609E7856}"/>
</file>

<file path=customXml/itemProps2.xml><?xml version="1.0" encoding="utf-8"?>
<ds:datastoreItem xmlns:ds="http://schemas.openxmlformats.org/officeDocument/2006/customXml" ds:itemID="{12630769-075A-4E0E-A7CB-9156DBE65265}"/>
</file>

<file path=customXml/itemProps3.xml><?xml version="1.0" encoding="utf-8"?>
<ds:datastoreItem xmlns:ds="http://schemas.openxmlformats.org/officeDocument/2006/customXml" ds:itemID="{5D8C2E70-A325-4DE4-B5B2-7A48EA3ECD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Financial Plan</vt:lpstr>
      <vt:lpstr>Fleet Management Plan</vt:lpstr>
      <vt:lpstr>Financial Impact</vt:lpstr>
      <vt:lpstr>Table A4_B4</vt:lpstr>
      <vt:lpstr>Table A5_B5</vt:lpstr>
      <vt:lpstr>Table A6_B6</vt:lpstr>
      <vt:lpstr>Table A7_B7</vt:lpstr>
      <vt:lpstr>Table A8_B8</vt:lpstr>
      <vt:lpstr>Calc.other working capital</vt:lpstr>
      <vt:lpstr>'Fleet Management Plan'!OLE_LINK1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RENISHA BHAGWANDEEN</dc:creator>
  <cp:lastModifiedBy>Ayanda AW. Ngwenya</cp:lastModifiedBy>
  <dcterms:created xsi:type="dcterms:W3CDTF">2019-10-21T06:15:17Z</dcterms:created>
  <dcterms:modified xsi:type="dcterms:W3CDTF">2020-03-28T20:10:34Z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0x010100050DF7CEFED47C4081EBACCFBCE62303</vt:lpwstr>
  </property>
</Properties>
</file>